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65" windowWidth="20730" windowHeight="9600" activeTab="1"/>
  </bookViews>
  <sheets>
    <sheet name="2.1" sheetId="1" r:id="rId1"/>
    <sheet name="2.2" sheetId="2" r:id="rId2"/>
    <sheet name="Sheet3" sheetId="3" r:id="rId3"/>
  </sheets>
  <definedNames>
    <definedName name="_xlnm.Print_Area" localSheetId="0">'2.1'!$A$1:$S$52</definedName>
    <definedName name="_xlnm.Print_Area" localSheetId="1">'2.2'!$B$1:$U$317</definedName>
    <definedName name="_xlnm.Print_Titles" localSheetId="0">'2.1'!$6:$8</definedName>
    <definedName name="_xlnm.Print_Titles" localSheetId="1">'2.2'!$6:$8</definedName>
  </definedNames>
  <calcPr calcId="144525"/>
</workbook>
</file>

<file path=xl/calcChain.xml><?xml version="1.0" encoding="utf-8"?>
<calcChain xmlns="http://schemas.openxmlformats.org/spreadsheetml/2006/main">
  <c r="R300" i="2" l="1"/>
  <c r="R194" i="2"/>
  <c r="S194" i="2"/>
  <c r="R120" i="2"/>
  <c r="S120" i="2"/>
  <c r="R92" i="2"/>
  <c r="R105" i="2"/>
  <c r="R106" i="2"/>
  <c r="R107" i="2"/>
  <c r="R110" i="2"/>
  <c r="R113" i="2"/>
  <c r="R114" i="2"/>
  <c r="R116" i="2"/>
  <c r="R117" i="2"/>
  <c r="R118" i="2"/>
  <c r="R119" i="2"/>
  <c r="R122" i="2"/>
  <c r="R123" i="2"/>
  <c r="R125" i="2"/>
  <c r="R126" i="2"/>
  <c r="R127" i="2"/>
  <c r="R128" i="2"/>
  <c r="R130" i="2"/>
  <c r="R132" i="2"/>
  <c r="R133" i="2"/>
  <c r="R136" i="2"/>
  <c r="R138" i="2"/>
  <c r="R140" i="2"/>
  <c r="R141" i="2"/>
  <c r="R142" i="2"/>
  <c r="R143" i="2"/>
  <c r="R144" i="2"/>
  <c r="R145" i="2"/>
  <c r="R146" i="2"/>
  <c r="R148" i="2"/>
  <c r="R149" i="2"/>
  <c r="R151" i="2"/>
  <c r="R152" i="2"/>
  <c r="R154" i="2"/>
  <c r="R156" i="2"/>
  <c r="R157" i="2"/>
  <c r="R158" i="2"/>
  <c r="R159" i="2"/>
  <c r="R162" i="2"/>
  <c r="R163" i="2"/>
  <c r="R164" i="2"/>
  <c r="R167" i="2"/>
  <c r="R168" i="2"/>
  <c r="R170" i="2"/>
  <c r="R171" i="2"/>
  <c r="R172" i="2"/>
  <c r="R174" i="2"/>
  <c r="R175" i="2"/>
  <c r="R177" i="2"/>
  <c r="R179" i="2"/>
  <c r="R181" i="2"/>
  <c r="R192" i="2"/>
  <c r="R195" i="2"/>
  <c r="R196" i="2"/>
  <c r="R197" i="2"/>
  <c r="R198" i="2"/>
  <c r="R199" i="2"/>
  <c r="R200" i="2"/>
  <c r="R201" i="2"/>
  <c r="R202" i="2"/>
  <c r="R204" i="2"/>
  <c r="R205" i="2"/>
  <c r="R206" i="2"/>
  <c r="R207" i="2"/>
  <c r="R208" i="2"/>
  <c r="R209" i="2"/>
  <c r="R210" i="2"/>
  <c r="R215" i="2"/>
  <c r="R217" i="2"/>
  <c r="R219" i="2"/>
  <c r="R222" i="2"/>
  <c r="R225" i="2"/>
  <c r="R226" i="2"/>
  <c r="R227" i="2"/>
  <c r="R228" i="2"/>
  <c r="R229" i="2"/>
  <c r="R230" i="2"/>
  <c r="R231" i="2"/>
  <c r="R232" i="2"/>
  <c r="R233" i="2"/>
  <c r="R235" i="2"/>
  <c r="R237" i="2"/>
  <c r="R239" i="2"/>
  <c r="R241" i="2"/>
  <c r="R242" i="2"/>
  <c r="R244" i="2"/>
  <c r="R245" i="2"/>
  <c r="R246" i="2"/>
  <c r="R248" i="2"/>
  <c r="R250" i="2"/>
  <c r="R252" i="2"/>
  <c r="R255" i="2"/>
  <c r="R258" i="2"/>
  <c r="R259" i="2"/>
  <c r="R260" i="2"/>
  <c r="R261" i="2"/>
  <c r="R263" i="2"/>
  <c r="R266" i="2"/>
  <c r="R268" i="2"/>
  <c r="R270" i="2"/>
  <c r="R272" i="2"/>
  <c r="R274" i="2"/>
  <c r="R276" i="2"/>
  <c r="R278" i="2"/>
  <c r="R280" i="2"/>
  <c r="R283" i="2"/>
  <c r="R286" i="2"/>
  <c r="R289" i="2"/>
  <c r="R291" i="2"/>
  <c r="R292" i="2"/>
  <c r="R293" i="2"/>
  <c r="R295" i="2"/>
  <c r="R296" i="2"/>
  <c r="R298" i="2"/>
  <c r="R303" i="2"/>
  <c r="R304" i="2"/>
  <c r="R306" i="2"/>
  <c r="R307" i="2"/>
  <c r="R309" i="2"/>
  <c r="R310" i="2"/>
  <c r="R313" i="2"/>
  <c r="R315" i="2"/>
  <c r="Q103" i="2"/>
  <c r="Q106" i="2"/>
  <c r="R96" i="2"/>
  <c r="R98" i="2"/>
  <c r="R99" i="2"/>
  <c r="R100" i="2"/>
  <c r="R101" i="2"/>
  <c r="R102" i="2"/>
  <c r="R95" i="2"/>
  <c r="R82" i="2"/>
  <c r="R83" i="2"/>
  <c r="R80" i="2"/>
  <c r="R85" i="2"/>
  <c r="R87" i="2"/>
  <c r="R89" i="2"/>
  <c r="R90" i="2"/>
  <c r="R91" i="2"/>
  <c r="R81" i="2"/>
  <c r="R74" i="2"/>
  <c r="R76" i="2"/>
  <c r="R78" i="2"/>
  <c r="R71" i="2"/>
  <c r="R68" i="2" s="1"/>
  <c r="Q68" i="2"/>
  <c r="S68" i="2"/>
  <c r="R63" i="2"/>
  <c r="O61" i="2"/>
  <c r="U64" i="2"/>
  <c r="T64" i="2"/>
  <c r="R64" i="2"/>
  <c r="S65" i="2"/>
  <c r="R65" i="2"/>
  <c r="R61" i="2" s="1"/>
  <c r="R45" i="2"/>
  <c r="R46" i="2"/>
  <c r="R47" i="2"/>
  <c r="R49" i="2"/>
  <c r="R51" i="2"/>
  <c r="R53" i="2"/>
  <c r="R55" i="2"/>
  <c r="R57" i="2"/>
  <c r="R58" i="2"/>
  <c r="U16" i="2"/>
  <c r="T16" i="2"/>
  <c r="S16" i="2"/>
  <c r="S18" i="2"/>
  <c r="R10" i="2"/>
  <c r="Q13" i="2"/>
  <c r="Q16" i="2"/>
  <c r="Q18" i="2"/>
  <c r="Q20" i="2"/>
  <c r="Q22" i="2"/>
  <c r="Q24" i="2"/>
  <c r="Q25" i="2"/>
  <c r="Q27" i="2"/>
  <c r="Q30" i="2"/>
  <c r="Q32" i="2"/>
  <c r="Q33" i="2"/>
  <c r="Q35" i="2"/>
  <c r="Q37" i="2"/>
  <c r="Q39" i="2"/>
  <c r="P11" i="2"/>
  <c r="P15" i="2"/>
  <c r="P16" i="2"/>
  <c r="P18" i="2"/>
  <c r="P20" i="2"/>
  <c r="P22" i="2"/>
  <c r="O9" i="2"/>
  <c r="S44" i="2"/>
  <c r="R44" i="2"/>
  <c r="U52" i="2"/>
  <c r="U43" i="2"/>
  <c r="U44" i="2"/>
  <c r="T43" i="2"/>
  <c r="T44" i="2"/>
  <c r="T42" i="2"/>
  <c r="T45" i="2"/>
  <c r="Q44" i="2"/>
  <c r="P44" i="2"/>
  <c r="O45" i="2"/>
  <c r="R42" i="2"/>
  <c r="R11" i="2"/>
  <c r="R13" i="2"/>
  <c r="R16" i="2"/>
  <c r="R18" i="2"/>
  <c r="R20" i="2"/>
  <c r="R22" i="2"/>
  <c r="R24" i="2"/>
  <c r="R25" i="2"/>
  <c r="R27" i="2"/>
  <c r="R30" i="2"/>
  <c r="R32" i="2"/>
  <c r="R33" i="2"/>
  <c r="R35" i="2"/>
  <c r="R37" i="2"/>
  <c r="R39" i="2"/>
  <c r="Q10" i="2"/>
  <c r="T9" i="2"/>
  <c r="T13" i="2"/>
  <c r="T35" i="2"/>
  <c r="R9" i="2" l="1"/>
  <c r="H9" i="2"/>
  <c r="G9" i="2"/>
  <c r="N313" i="2" l="1"/>
  <c r="M313" i="2"/>
  <c r="L313" i="2"/>
  <c r="K313" i="2"/>
  <c r="J313" i="2"/>
  <c r="I313" i="2"/>
  <c r="H313" i="2"/>
  <c r="G313" i="2"/>
  <c r="F313" i="2"/>
  <c r="E313" i="2"/>
  <c r="N300" i="2"/>
  <c r="M300" i="2"/>
  <c r="L300" i="2"/>
  <c r="K300" i="2"/>
  <c r="J300" i="2"/>
  <c r="I300" i="2"/>
  <c r="H300" i="2"/>
  <c r="G300" i="2"/>
  <c r="F300" i="2"/>
  <c r="T300" i="2" s="1"/>
  <c r="E300" i="2"/>
  <c r="N289" i="2"/>
  <c r="M289" i="2"/>
  <c r="L289" i="2"/>
  <c r="K289" i="2"/>
  <c r="U289" i="2" s="1"/>
  <c r="J289" i="2"/>
  <c r="I289" i="2"/>
  <c r="H289" i="2"/>
  <c r="G289" i="2"/>
  <c r="F289" i="2"/>
  <c r="E289" i="2"/>
  <c r="N283" i="2"/>
  <c r="M283" i="2"/>
  <c r="L283" i="2"/>
  <c r="K283" i="2"/>
  <c r="J283" i="2"/>
  <c r="I283" i="2"/>
  <c r="H283" i="2"/>
  <c r="G283" i="2"/>
  <c r="F283" i="2"/>
  <c r="E283" i="2"/>
  <c r="E270" i="2"/>
  <c r="N270" i="2"/>
  <c r="M270" i="2"/>
  <c r="L270" i="2"/>
  <c r="K270" i="2"/>
  <c r="J270" i="2"/>
  <c r="I270" i="2"/>
  <c r="H270" i="2"/>
  <c r="G270" i="2"/>
  <c r="F270" i="2"/>
  <c r="P266" i="2"/>
  <c r="N266" i="2"/>
  <c r="M266" i="2"/>
  <c r="L266" i="2"/>
  <c r="K266" i="2"/>
  <c r="J266" i="2"/>
  <c r="I266" i="2"/>
  <c r="H266" i="2"/>
  <c r="G266" i="2"/>
  <c r="F266" i="2"/>
  <c r="E266" i="2"/>
  <c r="N255" i="2"/>
  <c r="M255" i="2"/>
  <c r="L255" i="2"/>
  <c r="K255" i="2"/>
  <c r="J255" i="2"/>
  <c r="I255" i="2"/>
  <c r="H255" i="2"/>
  <c r="G255" i="2"/>
  <c r="F255" i="2"/>
  <c r="T255" i="2" s="1"/>
  <c r="E255" i="2"/>
  <c r="N239" i="2"/>
  <c r="M239" i="2"/>
  <c r="L239" i="2"/>
  <c r="K239" i="2"/>
  <c r="U239" i="2" s="1"/>
  <c r="J239" i="2"/>
  <c r="I239" i="2"/>
  <c r="H239" i="2"/>
  <c r="G239" i="2"/>
  <c r="F239" i="2"/>
  <c r="E239" i="2"/>
  <c r="N194" i="2"/>
  <c r="M194" i="2"/>
  <c r="L194" i="2"/>
  <c r="K194" i="2"/>
  <c r="J194" i="2"/>
  <c r="I194" i="2"/>
  <c r="H194" i="2"/>
  <c r="G194" i="2"/>
  <c r="F194" i="2"/>
  <c r="E194" i="2"/>
  <c r="N120" i="2"/>
  <c r="M120" i="2"/>
  <c r="L120" i="2"/>
  <c r="K120" i="2"/>
  <c r="J120" i="2"/>
  <c r="I120" i="2"/>
  <c r="H120" i="2"/>
  <c r="G120" i="2"/>
  <c r="F120" i="2"/>
  <c r="E120" i="2"/>
  <c r="N92" i="2"/>
  <c r="M92" i="2"/>
  <c r="L92" i="2"/>
  <c r="J92" i="2"/>
  <c r="I92" i="2"/>
  <c r="H92" i="2"/>
  <c r="G92" i="2"/>
  <c r="F92" i="2"/>
  <c r="E92" i="2"/>
  <c r="K92" i="2"/>
  <c r="N80" i="2"/>
  <c r="M80" i="2"/>
  <c r="L80" i="2"/>
  <c r="K80" i="2"/>
  <c r="J80" i="2"/>
  <c r="I80" i="2"/>
  <c r="H80" i="2"/>
  <c r="G80" i="2"/>
  <c r="F80" i="2"/>
  <c r="E80" i="2"/>
  <c r="N68" i="2"/>
  <c r="M68" i="2"/>
  <c r="L68" i="2"/>
  <c r="K68" i="2"/>
  <c r="J68" i="2"/>
  <c r="I68" i="2"/>
  <c r="H68" i="2"/>
  <c r="G68" i="2"/>
  <c r="F68" i="2"/>
  <c r="E68" i="2"/>
  <c r="N61" i="2"/>
  <c r="M61" i="2"/>
  <c r="L61" i="2"/>
  <c r="J61" i="2"/>
  <c r="I61" i="2"/>
  <c r="H61" i="2"/>
  <c r="G61" i="2"/>
  <c r="F61" i="2"/>
  <c r="E61" i="2"/>
  <c r="K61" i="2"/>
  <c r="N57" i="2"/>
  <c r="M57" i="2"/>
  <c r="L57" i="2"/>
  <c r="K57" i="2"/>
  <c r="J57" i="2"/>
  <c r="I57" i="2"/>
  <c r="H57" i="2"/>
  <c r="G57" i="2"/>
  <c r="F57" i="2"/>
  <c r="E57" i="2"/>
  <c r="H42" i="2"/>
  <c r="M42" i="2"/>
  <c r="K42" i="2"/>
  <c r="J42" i="2"/>
  <c r="I42" i="2"/>
  <c r="G42" i="2"/>
  <c r="F42" i="2"/>
  <c r="E42" i="2"/>
  <c r="N42" i="2"/>
  <c r="L42" i="2"/>
  <c r="M9" i="2"/>
  <c r="I9" i="2"/>
  <c r="F9" i="2"/>
  <c r="E9" i="2"/>
  <c r="J9" i="2"/>
  <c r="N9" i="2"/>
  <c r="L9" i="2"/>
  <c r="K9" i="2"/>
  <c r="S190" i="2"/>
  <c r="P148" i="2"/>
  <c r="S148" i="2"/>
  <c r="U300" i="2" l="1"/>
  <c r="T266" i="2"/>
  <c r="U255" i="2"/>
  <c r="U92" i="2"/>
  <c r="T120" i="2"/>
  <c r="U194" i="2"/>
  <c r="T239" i="2"/>
  <c r="U283" i="2"/>
  <c r="T289" i="2"/>
  <c r="T313" i="2"/>
  <c r="T68" i="2"/>
  <c r="U120" i="2"/>
  <c r="T194" i="2"/>
  <c r="U266" i="2"/>
  <c r="U270" i="2"/>
  <c r="T283" i="2"/>
  <c r="U313" i="2"/>
  <c r="T92" i="2"/>
  <c r="U80" i="2"/>
  <c r="T80" i="2"/>
  <c r="U68" i="2"/>
  <c r="U61" i="2"/>
  <c r="T61" i="2"/>
  <c r="U57" i="2"/>
  <c r="T57" i="2"/>
  <c r="U42" i="2"/>
  <c r="U9" i="2"/>
  <c r="T270" i="2"/>
  <c r="P95" i="2" l="1"/>
  <c r="Q95" i="2"/>
  <c r="S95" i="2"/>
  <c r="T95" i="2"/>
  <c r="U95" i="2"/>
  <c r="P99" i="2"/>
  <c r="S99" i="2"/>
  <c r="T99" i="2"/>
  <c r="U99" i="2"/>
  <c r="J317" i="2" l="1"/>
  <c r="N317" i="2"/>
  <c r="F317" i="2"/>
  <c r="G317" i="2"/>
  <c r="H317" i="2"/>
  <c r="I317" i="2"/>
  <c r="K317" i="2"/>
  <c r="L317" i="2"/>
  <c r="M317" i="2"/>
  <c r="E317" i="2"/>
  <c r="O108" i="2" l="1"/>
  <c r="O103" i="2"/>
  <c r="U45" i="2"/>
  <c r="O11" i="2"/>
  <c r="Q11" i="2"/>
  <c r="S11" i="2"/>
  <c r="O13" i="2"/>
  <c r="S13" i="2"/>
  <c r="O15" i="2"/>
  <c r="O18" i="2"/>
  <c r="O20" i="2"/>
  <c r="S20" i="2"/>
  <c r="O22" i="2"/>
  <c r="S22" i="2"/>
  <c r="O24" i="2"/>
  <c r="P24" i="2"/>
  <c r="S24" i="2"/>
  <c r="O25" i="2"/>
  <c r="P25" i="2"/>
  <c r="S25" i="2"/>
  <c r="O27" i="2"/>
  <c r="P27" i="2"/>
  <c r="S27" i="2"/>
  <c r="O30" i="2"/>
  <c r="P30" i="2"/>
  <c r="S30" i="2"/>
  <c r="O32" i="2"/>
  <c r="P32" i="2"/>
  <c r="S32" i="2"/>
  <c r="O33" i="2"/>
  <c r="P33" i="2"/>
  <c r="S33" i="2"/>
  <c r="O35" i="2"/>
  <c r="P35" i="2"/>
  <c r="S35" i="2"/>
  <c r="O37" i="2"/>
  <c r="P37" i="2"/>
  <c r="S37" i="2"/>
  <c r="O39" i="2"/>
  <c r="P39" i="2"/>
  <c r="S39" i="2"/>
  <c r="P45" i="2"/>
  <c r="Q45" i="2"/>
  <c r="S45" i="2"/>
  <c r="O46" i="2"/>
  <c r="P46" i="2"/>
  <c r="Q46" i="2"/>
  <c r="S46" i="2"/>
  <c r="O47" i="2"/>
  <c r="P47" i="2"/>
  <c r="Q47" i="2"/>
  <c r="S47" i="2"/>
  <c r="O49" i="2"/>
  <c r="P49" i="2"/>
  <c r="Q49" i="2"/>
  <c r="S49" i="2"/>
  <c r="O51" i="2"/>
  <c r="P51" i="2"/>
  <c r="Q51" i="2"/>
  <c r="S51" i="2"/>
  <c r="S52" i="2"/>
  <c r="O53" i="2"/>
  <c r="P53" i="2"/>
  <c r="Q53" i="2"/>
  <c r="S53" i="2"/>
  <c r="O55" i="2"/>
  <c r="P55" i="2"/>
  <c r="Q55" i="2"/>
  <c r="S55" i="2"/>
  <c r="O58" i="2"/>
  <c r="O57" i="2" s="1"/>
  <c r="P58" i="2"/>
  <c r="Q58" i="2"/>
  <c r="Q57" i="2" s="1"/>
  <c r="S58" i="2"/>
  <c r="P59" i="2"/>
  <c r="S59" i="2"/>
  <c r="O63" i="2"/>
  <c r="P63" i="2"/>
  <c r="Q63" i="2"/>
  <c r="S63" i="2"/>
  <c r="O65" i="2"/>
  <c r="P65" i="2"/>
  <c r="Q65" i="2"/>
  <c r="Q67" i="2"/>
  <c r="S67" i="2"/>
  <c r="O71" i="2"/>
  <c r="P71" i="2"/>
  <c r="Q71" i="2"/>
  <c r="S71" i="2"/>
  <c r="O74" i="2"/>
  <c r="P74" i="2"/>
  <c r="Q74" i="2"/>
  <c r="S74" i="2"/>
  <c r="O76" i="2"/>
  <c r="P76" i="2"/>
  <c r="Q76" i="2"/>
  <c r="S76" i="2"/>
  <c r="O78" i="2"/>
  <c r="P78" i="2"/>
  <c r="Q78" i="2"/>
  <c r="S78" i="2"/>
  <c r="O81" i="2"/>
  <c r="P81" i="2"/>
  <c r="Q81" i="2"/>
  <c r="S81" i="2"/>
  <c r="O83" i="2"/>
  <c r="P83" i="2"/>
  <c r="Q83" i="2"/>
  <c r="S83" i="2"/>
  <c r="O85" i="2"/>
  <c r="P85" i="2"/>
  <c r="Q85" i="2"/>
  <c r="S85" i="2"/>
  <c r="O87" i="2"/>
  <c r="P87" i="2"/>
  <c r="Q87" i="2"/>
  <c r="S87" i="2"/>
  <c r="P89" i="2"/>
  <c r="Q89" i="2"/>
  <c r="S89" i="2"/>
  <c r="O100" i="2"/>
  <c r="P100" i="2"/>
  <c r="Q100" i="2"/>
  <c r="S100" i="2"/>
  <c r="O101" i="2"/>
  <c r="P101" i="2"/>
  <c r="Q101" i="2"/>
  <c r="S101" i="2"/>
  <c r="O102" i="2"/>
  <c r="Q102" i="2"/>
  <c r="S102" i="2"/>
  <c r="O104" i="2"/>
  <c r="P108" i="2"/>
  <c r="O110" i="2"/>
  <c r="Q110" i="2"/>
  <c r="S110" i="2"/>
  <c r="O113" i="2"/>
  <c r="P113" i="2"/>
  <c r="Q113" i="2"/>
  <c r="S113" i="2"/>
  <c r="O114" i="2"/>
  <c r="P114" i="2"/>
  <c r="Q114" i="2"/>
  <c r="S114" i="2"/>
  <c r="O116" i="2"/>
  <c r="P116" i="2"/>
  <c r="Q116" i="2"/>
  <c r="S116" i="2"/>
  <c r="S117" i="2"/>
  <c r="O123" i="2"/>
  <c r="P123" i="2"/>
  <c r="Q123" i="2"/>
  <c r="S123" i="2"/>
  <c r="O126" i="2"/>
  <c r="P126" i="2"/>
  <c r="O127" i="2"/>
  <c r="Q127" i="2"/>
  <c r="S127" i="2"/>
  <c r="O128" i="2"/>
  <c r="P128" i="2"/>
  <c r="Q128" i="2"/>
  <c r="S128" i="2"/>
  <c r="O130" i="2"/>
  <c r="P130" i="2"/>
  <c r="O133" i="2"/>
  <c r="P133" i="2"/>
  <c r="Q133" i="2"/>
  <c r="S133" i="2"/>
  <c r="P135" i="2"/>
  <c r="S135" i="2"/>
  <c r="O136" i="2"/>
  <c r="P136" i="2"/>
  <c r="Q136" i="2"/>
  <c r="S136" i="2"/>
  <c r="O138" i="2"/>
  <c r="P138" i="2"/>
  <c r="Q138" i="2"/>
  <c r="S138" i="2"/>
  <c r="O140" i="2"/>
  <c r="P140" i="2"/>
  <c r="Q140" i="2"/>
  <c r="S140" i="2"/>
  <c r="O142" i="2"/>
  <c r="P142" i="2"/>
  <c r="Q142" i="2"/>
  <c r="S142" i="2"/>
  <c r="O143" i="2"/>
  <c r="P143" i="2"/>
  <c r="Q143" i="2"/>
  <c r="S143" i="2"/>
  <c r="O144" i="2"/>
  <c r="P144" i="2"/>
  <c r="Q144" i="2"/>
  <c r="S144" i="2"/>
  <c r="O145" i="2"/>
  <c r="Q145" i="2"/>
  <c r="S145" i="2"/>
  <c r="O146" i="2"/>
  <c r="P146" i="2"/>
  <c r="Q146" i="2"/>
  <c r="S146" i="2"/>
  <c r="O149" i="2"/>
  <c r="P149" i="2"/>
  <c r="Q149" i="2"/>
  <c r="S149" i="2"/>
  <c r="O151" i="2"/>
  <c r="P151" i="2"/>
  <c r="Q151" i="2"/>
  <c r="S151" i="2"/>
  <c r="O152" i="2"/>
  <c r="P152" i="2"/>
  <c r="Q152" i="2"/>
  <c r="S152" i="2"/>
  <c r="O154" i="2"/>
  <c r="P154" i="2"/>
  <c r="Q154" i="2"/>
  <c r="S154" i="2"/>
  <c r="O156" i="2"/>
  <c r="P156" i="2"/>
  <c r="Q156" i="2"/>
  <c r="S156" i="2"/>
  <c r="O157" i="2"/>
  <c r="P157" i="2"/>
  <c r="Q157" i="2"/>
  <c r="S157" i="2"/>
  <c r="O158" i="2"/>
  <c r="P158" i="2"/>
  <c r="Q158" i="2"/>
  <c r="S158" i="2"/>
  <c r="O159" i="2"/>
  <c r="P159" i="2"/>
  <c r="Q159" i="2"/>
  <c r="S159" i="2"/>
  <c r="S160" i="2"/>
  <c r="O162" i="2"/>
  <c r="P162" i="2"/>
  <c r="Q162" i="2"/>
  <c r="S162" i="2"/>
  <c r="O163" i="2"/>
  <c r="P163" i="2"/>
  <c r="Q163" i="2"/>
  <c r="S163" i="2"/>
  <c r="O164" i="2"/>
  <c r="P164" i="2"/>
  <c r="Q164" i="2"/>
  <c r="S164" i="2"/>
  <c r="O165" i="2"/>
  <c r="O167" i="2"/>
  <c r="P167" i="2"/>
  <c r="Q167" i="2"/>
  <c r="S167" i="2"/>
  <c r="O168" i="2"/>
  <c r="P168" i="2"/>
  <c r="Q168" i="2"/>
  <c r="S168" i="2"/>
  <c r="O170" i="2"/>
  <c r="P170" i="2"/>
  <c r="Q170" i="2"/>
  <c r="S170" i="2"/>
  <c r="O171" i="2"/>
  <c r="P171" i="2"/>
  <c r="Q171" i="2"/>
  <c r="S171" i="2"/>
  <c r="O172" i="2"/>
  <c r="P172" i="2"/>
  <c r="Q172" i="2"/>
  <c r="S172" i="2"/>
  <c r="O174" i="2"/>
  <c r="P174" i="2"/>
  <c r="Q174" i="2"/>
  <c r="S174" i="2"/>
  <c r="O175" i="2"/>
  <c r="P175" i="2"/>
  <c r="Q175" i="2"/>
  <c r="S175" i="2"/>
  <c r="O177" i="2"/>
  <c r="P177" i="2"/>
  <c r="Q177" i="2"/>
  <c r="S177" i="2"/>
  <c r="O179" i="2"/>
  <c r="P179" i="2"/>
  <c r="Q179" i="2"/>
  <c r="S179" i="2"/>
  <c r="O181" i="2"/>
  <c r="P181" i="2"/>
  <c r="Q181" i="2"/>
  <c r="S181" i="2"/>
  <c r="O183" i="2"/>
  <c r="P183" i="2"/>
  <c r="O184" i="2"/>
  <c r="P184" i="2"/>
  <c r="O185" i="2"/>
  <c r="P185" i="2"/>
  <c r="S185" i="2"/>
  <c r="O186" i="2"/>
  <c r="P186" i="2"/>
  <c r="O187" i="2"/>
  <c r="P187" i="2"/>
  <c r="O188" i="2"/>
  <c r="P188" i="2"/>
  <c r="O189" i="2"/>
  <c r="P189" i="2"/>
  <c r="O190" i="2"/>
  <c r="P190" i="2"/>
  <c r="O191" i="2"/>
  <c r="P191" i="2"/>
  <c r="S192" i="2"/>
  <c r="O195" i="2"/>
  <c r="P195" i="2"/>
  <c r="Q195" i="2"/>
  <c r="S195" i="2"/>
  <c r="P199" i="2"/>
  <c r="Q199" i="2"/>
  <c r="S199" i="2"/>
  <c r="O201" i="2"/>
  <c r="O202" i="2"/>
  <c r="P202" i="2"/>
  <c r="Q202" i="2"/>
  <c r="P204" i="2"/>
  <c r="Q204" i="2"/>
  <c r="O205" i="2"/>
  <c r="P205" i="2"/>
  <c r="Q205" i="2"/>
  <c r="S205" i="2"/>
  <c r="O206" i="2"/>
  <c r="P206" i="2"/>
  <c r="Q206" i="2"/>
  <c r="S206" i="2"/>
  <c r="O207" i="2"/>
  <c r="O208" i="2"/>
  <c r="P208" i="2"/>
  <c r="Q208" i="2"/>
  <c r="S208" i="2"/>
  <c r="O210" i="2"/>
  <c r="P210" i="2"/>
  <c r="Q210" i="2"/>
  <c r="O213" i="2"/>
  <c r="P213" i="2"/>
  <c r="Q213" i="2"/>
  <c r="O215" i="2"/>
  <c r="P215" i="2"/>
  <c r="Q215" i="2"/>
  <c r="S215" i="2"/>
  <c r="O217" i="2"/>
  <c r="P217" i="2"/>
  <c r="Q217" i="2"/>
  <c r="S217" i="2"/>
  <c r="O219" i="2"/>
  <c r="P219" i="2"/>
  <c r="Q219" i="2"/>
  <c r="S219" i="2"/>
  <c r="O220" i="2"/>
  <c r="P220" i="2"/>
  <c r="Q220" i="2"/>
  <c r="S220" i="2"/>
  <c r="O227" i="2"/>
  <c r="P227" i="2"/>
  <c r="Q227" i="2"/>
  <c r="S227" i="2"/>
  <c r="O230" i="2"/>
  <c r="P230" i="2"/>
  <c r="Q230" i="2"/>
  <c r="S230" i="2"/>
  <c r="O232" i="2"/>
  <c r="P232" i="2"/>
  <c r="Q232" i="2"/>
  <c r="S232" i="2"/>
  <c r="O233" i="2"/>
  <c r="P233" i="2"/>
  <c r="Q233" i="2"/>
  <c r="S233" i="2"/>
  <c r="O235" i="2"/>
  <c r="P235" i="2"/>
  <c r="Q235" i="2"/>
  <c r="S235" i="2"/>
  <c r="O237" i="2"/>
  <c r="P237" i="2"/>
  <c r="Q237" i="2"/>
  <c r="S237" i="2"/>
  <c r="O241" i="2"/>
  <c r="P241" i="2"/>
  <c r="Q241" i="2"/>
  <c r="S241" i="2"/>
  <c r="O242" i="2"/>
  <c r="P242" i="2"/>
  <c r="Q242" i="2"/>
  <c r="S242" i="2"/>
  <c r="O244" i="2"/>
  <c r="P244" i="2"/>
  <c r="Q244" i="2"/>
  <c r="S244" i="2"/>
  <c r="O245" i="2"/>
  <c r="P245" i="2"/>
  <c r="Q245" i="2"/>
  <c r="S245" i="2"/>
  <c r="O246" i="2"/>
  <c r="P246" i="2"/>
  <c r="Q246" i="2"/>
  <c r="S246" i="2"/>
  <c r="O248" i="2"/>
  <c r="P248" i="2"/>
  <c r="Q248" i="2"/>
  <c r="S248" i="2"/>
  <c r="O250" i="2"/>
  <c r="P250" i="2"/>
  <c r="Q250" i="2"/>
  <c r="S250" i="2"/>
  <c r="O252" i="2"/>
  <c r="P252" i="2"/>
  <c r="Q252" i="2"/>
  <c r="S252" i="2"/>
  <c r="O258" i="2"/>
  <c r="P258" i="2"/>
  <c r="Q258" i="2"/>
  <c r="S258" i="2"/>
  <c r="O259" i="2"/>
  <c r="P259" i="2"/>
  <c r="Q259" i="2"/>
  <c r="S259" i="2"/>
  <c r="O260" i="2"/>
  <c r="P260" i="2"/>
  <c r="Q260" i="2"/>
  <c r="S260" i="2"/>
  <c r="O261" i="2"/>
  <c r="P261" i="2"/>
  <c r="Q261" i="2"/>
  <c r="S261" i="2"/>
  <c r="O262" i="2"/>
  <c r="P262" i="2"/>
  <c r="O263" i="2"/>
  <c r="P263" i="2"/>
  <c r="Q263" i="2"/>
  <c r="S263" i="2"/>
  <c r="Q268" i="2"/>
  <c r="Q266" i="2" s="1"/>
  <c r="S268" i="2"/>
  <c r="S266" i="2" s="1"/>
  <c r="O269" i="2"/>
  <c r="O266" i="2" s="1"/>
  <c r="O272" i="2"/>
  <c r="P272" i="2"/>
  <c r="Q272" i="2"/>
  <c r="S272" i="2"/>
  <c r="O274" i="2"/>
  <c r="P274" i="2"/>
  <c r="Q274" i="2"/>
  <c r="S274" i="2"/>
  <c r="O276" i="2"/>
  <c r="P276" i="2"/>
  <c r="Q276" i="2"/>
  <c r="S276" i="2"/>
  <c r="O277" i="2"/>
  <c r="P277" i="2"/>
  <c r="O278" i="2"/>
  <c r="P278" i="2"/>
  <c r="Q278" i="2"/>
  <c r="S278" i="2"/>
  <c r="O280" i="2"/>
  <c r="P280" i="2"/>
  <c r="Q280" i="2"/>
  <c r="S280" i="2"/>
  <c r="O286" i="2"/>
  <c r="O283" i="2" s="1"/>
  <c r="P286" i="2"/>
  <c r="P283" i="2" s="1"/>
  <c r="Q286" i="2"/>
  <c r="Q283" i="2" s="1"/>
  <c r="S286" i="2"/>
  <c r="S283" i="2" s="1"/>
  <c r="Q291" i="2"/>
  <c r="S291" i="2"/>
  <c r="O292" i="2"/>
  <c r="P292" i="2"/>
  <c r="Q292" i="2"/>
  <c r="S292" i="2"/>
  <c r="O293" i="2"/>
  <c r="P293" i="2"/>
  <c r="Q293" i="2"/>
  <c r="S293" i="2"/>
  <c r="O294" i="2"/>
  <c r="P294" i="2"/>
  <c r="Q294" i="2"/>
  <c r="P295" i="2"/>
  <c r="Q295" i="2"/>
  <c r="S295" i="2"/>
  <c r="O296" i="2"/>
  <c r="P296" i="2"/>
  <c r="Q296" i="2"/>
  <c r="S296" i="2"/>
  <c r="O298" i="2"/>
  <c r="P298" i="2"/>
  <c r="Q298" i="2"/>
  <c r="S298" i="2"/>
  <c r="O303" i="2"/>
  <c r="P303" i="2"/>
  <c r="Q303" i="2"/>
  <c r="S303" i="2"/>
  <c r="O304" i="2"/>
  <c r="P304" i="2"/>
  <c r="Q304" i="2"/>
  <c r="S304" i="2"/>
  <c r="O307" i="2"/>
  <c r="P307" i="2"/>
  <c r="Q307" i="2"/>
  <c r="S307" i="2"/>
  <c r="O309" i="2"/>
  <c r="P309" i="2"/>
  <c r="Q309" i="2"/>
  <c r="S309" i="2"/>
  <c r="O310" i="2"/>
  <c r="P310" i="2"/>
  <c r="Q310" i="2"/>
  <c r="O315" i="2"/>
  <c r="O313" i="2" s="1"/>
  <c r="P315" i="2"/>
  <c r="P313" i="2" s="1"/>
  <c r="Q315" i="2"/>
  <c r="Q313" i="2" s="1"/>
  <c r="S315" i="2"/>
  <c r="S313" i="2" s="1"/>
  <c r="P10" i="2"/>
  <c r="P9" i="2" s="1"/>
  <c r="S10" i="2"/>
  <c r="S9" i="2" s="1"/>
  <c r="O10" i="2"/>
  <c r="T127" i="2"/>
  <c r="U127" i="2"/>
  <c r="T128" i="2"/>
  <c r="U128" i="2"/>
  <c r="T130" i="2"/>
  <c r="U130" i="2"/>
  <c r="T133" i="2"/>
  <c r="U133" i="2"/>
  <c r="T135" i="2"/>
  <c r="U135" i="2"/>
  <c r="T136" i="2"/>
  <c r="U136" i="2"/>
  <c r="T138" i="2"/>
  <c r="U138" i="2"/>
  <c r="T140" i="2"/>
  <c r="U140" i="2"/>
  <c r="T142" i="2"/>
  <c r="U142" i="2"/>
  <c r="T143" i="2"/>
  <c r="U143" i="2"/>
  <c r="T144" i="2"/>
  <c r="U144" i="2"/>
  <c r="T145" i="2"/>
  <c r="U145" i="2"/>
  <c r="T146" i="2"/>
  <c r="U146" i="2"/>
  <c r="T149" i="2"/>
  <c r="U149" i="2"/>
  <c r="T151" i="2"/>
  <c r="U151" i="2"/>
  <c r="T152" i="2"/>
  <c r="U152" i="2"/>
  <c r="T154" i="2"/>
  <c r="U154" i="2"/>
  <c r="T156" i="2"/>
  <c r="U156" i="2"/>
  <c r="T157" i="2"/>
  <c r="U157" i="2"/>
  <c r="T158" i="2"/>
  <c r="U158" i="2"/>
  <c r="T159" i="2"/>
  <c r="U159" i="2"/>
  <c r="T160" i="2"/>
  <c r="U160" i="2"/>
  <c r="T162" i="2"/>
  <c r="U162" i="2"/>
  <c r="T163" i="2"/>
  <c r="U163" i="2"/>
  <c r="T164" i="2"/>
  <c r="U164" i="2"/>
  <c r="T165" i="2"/>
  <c r="U165" i="2"/>
  <c r="T167" i="2"/>
  <c r="U167" i="2"/>
  <c r="T168" i="2"/>
  <c r="U168" i="2"/>
  <c r="T170" i="2"/>
  <c r="U170" i="2"/>
  <c r="T171" i="2"/>
  <c r="U171" i="2"/>
  <c r="T172" i="2"/>
  <c r="U172" i="2"/>
  <c r="T174" i="2"/>
  <c r="U174" i="2"/>
  <c r="T175" i="2"/>
  <c r="U175" i="2"/>
  <c r="T177" i="2"/>
  <c r="U177" i="2"/>
  <c r="T179" i="2"/>
  <c r="U179" i="2"/>
  <c r="T181" i="2"/>
  <c r="U181" i="2"/>
  <c r="T183" i="2"/>
  <c r="U183" i="2"/>
  <c r="T184" i="2"/>
  <c r="U184" i="2"/>
  <c r="T185" i="2"/>
  <c r="U185" i="2"/>
  <c r="T186" i="2"/>
  <c r="U186" i="2"/>
  <c r="T187" i="2"/>
  <c r="U187" i="2"/>
  <c r="T188" i="2"/>
  <c r="U188" i="2"/>
  <c r="T189" i="2"/>
  <c r="U189" i="2"/>
  <c r="T190" i="2"/>
  <c r="U190" i="2"/>
  <c r="T191" i="2"/>
  <c r="U191" i="2"/>
  <c r="T192" i="2"/>
  <c r="U192" i="2"/>
  <c r="T195" i="2"/>
  <c r="U195" i="2"/>
  <c r="T199" i="2"/>
  <c r="U199" i="2"/>
  <c r="T201" i="2"/>
  <c r="U201" i="2"/>
  <c r="T202" i="2"/>
  <c r="U202" i="2"/>
  <c r="T204" i="2"/>
  <c r="U204" i="2"/>
  <c r="T205" i="2"/>
  <c r="U205" i="2"/>
  <c r="T206" i="2"/>
  <c r="U206" i="2"/>
  <c r="T207" i="2"/>
  <c r="U207" i="2"/>
  <c r="T208" i="2"/>
  <c r="U208" i="2"/>
  <c r="T210" i="2"/>
  <c r="U210" i="2"/>
  <c r="T213" i="2"/>
  <c r="U213" i="2"/>
  <c r="T215" i="2"/>
  <c r="U215" i="2"/>
  <c r="T217" i="2"/>
  <c r="U217" i="2"/>
  <c r="T219" i="2"/>
  <c r="U219" i="2"/>
  <c r="T220" i="2"/>
  <c r="U220" i="2"/>
  <c r="T227" i="2"/>
  <c r="U227" i="2"/>
  <c r="T230" i="2"/>
  <c r="U230" i="2"/>
  <c r="T232" i="2"/>
  <c r="U232" i="2"/>
  <c r="T233" i="2"/>
  <c r="U233" i="2"/>
  <c r="T235" i="2"/>
  <c r="U235" i="2"/>
  <c r="T237" i="2"/>
  <c r="U237" i="2"/>
  <c r="T241" i="2"/>
  <c r="U241" i="2"/>
  <c r="T242" i="2"/>
  <c r="U242" i="2"/>
  <c r="T244" i="2"/>
  <c r="U244" i="2"/>
  <c r="T245" i="2"/>
  <c r="U245" i="2"/>
  <c r="T246" i="2"/>
  <c r="U246" i="2"/>
  <c r="T248" i="2"/>
  <c r="U248" i="2"/>
  <c r="T250" i="2"/>
  <c r="U250" i="2"/>
  <c r="T252" i="2"/>
  <c r="U252" i="2"/>
  <c r="T258" i="2"/>
  <c r="U258" i="2"/>
  <c r="T259" i="2"/>
  <c r="U259" i="2"/>
  <c r="T260" i="2"/>
  <c r="U260" i="2"/>
  <c r="T261" i="2"/>
  <c r="U261" i="2"/>
  <c r="T262" i="2"/>
  <c r="U262" i="2"/>
  <c r="T263" i="2"/>
  <c r="U263" i="2"/>
  <c r="T268" i="2"/>
  <c r="U268" i="2"/>
  <c r="T269" i="2"/>
  <c r="U269" i="2"/>
  <c r="T272" i="2"/>
  <c r="U272" i="2"/>
  <c r="T274" i="2"/>
  <c r="U274" i="2"/>
  <c r="T276" i="2"/>
  <c r="U276" i="2"/>
  <c r="T277" i="2"/>
  <c r="U277" i="2"/>
  <c r="T278" i="2"/>
  <c r="U278" i="2"/>
  <c r="T280" i="2"/>
  <c r="U280" i="2"/>
  <c r="T286" i="2"/>
  <c r="U286" i="2"/>
  <c r="T291" i="2"/>
  <c r="U291" i="2"/>
  <c r="T292" i="2"/>
  <c r="U292" i="2"/>
  <c r="T293" i="2"/>
  <c r="U293" i="2"/>
  <c r="T294" i="2"/>
  <c r="U294" i="2"/>
  <c r="T295" i="2"/>
  <c r="U295" i="2"/>
  <c r="T296" i="2"/>
  <c r="U296" i="2"/>
  <c r="T298" i="2"/>
  <c r="U298" i="2"/>
  <c r="T303" i="2"/>
  <c r="U303" i="2"/>
  <c r="T304" i="2"/>
  <c r="U304" i="2"/>
  <c r="T307" i="2"/>
  <c r="U307" i="2"/>
  <c r="T309" i="2"/>
  <c r="U309" i="2"/>
  <c r="T310" i="2"/>
  <c r="U310" i="2"/>
  <c r="T315" i="2"/>
  <c r="U315" i="2"/>
  <c r="T27" i="2"/>
  <c r="U27" i="2"/>
  <c r="T30" i="2"/>
  <c r="U30" i="2"/>
  <c r="T32" i="2"/>
  <c r="U32" i="2"/>
  <c r="T33" i="2"/>
  <c r="U33" i="2"/>
  <c r="U35" i="2"/>
  <c r="T37" i="2"/>
  <c r="U37" i="2"/>
  <c r="T39" i="2"/>
  <c r="U39" i="2"/>
  <c r="T46" i="2"/>
  <c r="U46" i="2"/>
  <c r="T47" i="2"/>
  <c r="U47" i="2"/>
  <c r="T49" i="2"/>
  <c r="U49" i="2"/>
  <c r="T51" i="2"/>
  <c r="U51" i="2"/>
  <c r="T52" i="2"/>
  <c r="T53" i="2"/>
  <c r="U53" i="2"/>
  <c r="T55" i="2"/>
  <c r="U55" i="2"/>
  <c r="T58" i="2"/>
  <c r="U58" i="2"/>
  <c r="T59" i="2"/>
  <c r="U59" i="2"/>
  <c r="T63" i="2"/>
  <c r="U63" i="2"/>
  <c r="T65" i="2"/>
  <c r="U65" i="2"/>
  <c r="T67" i="2"/>
  <c r="U67" i="2"/>
  <c r="T71" i="2"/>
  <c r="U71" i="2"/>
  <c r="T74" i="2"/>
  <c r="U74" i="2"/>
  <c r="T76" i="2"/>
  <c r="U76" i="2"/>
  <c r="T78" i="2"/>
  <c r="U78" i="2"/>
  <c r="T81" i="2"/>
  <c r="U81" i="2"/>
  <c r="T83" i="2"/>
  <c r="U83" i="2"/>
  <c r="T85" i="2"/>
  <c r="U85" i="2"/>
  <c r="T87" i="2"/>
  <c r="U87" i="2"/>
  <c r="T89" i="2"/>
  <c r="U89" i="2"/>
  <c r="T100" i="2"/>
  <c r="U100" i="2"/>
  <c r="T101" i="2"/>
  <c r="U101" i="2"/>
  <c r="T102" i="2"/>
  <c r="U102" i="2"/>
  <c r="T103" i="2"/>
  <c r="T104" i="2"/>
  <c r="U104" i="2"/>
  <c r="T108" i="2"/>
  <c r="T110" i="2"/>
  <c r="U110" i="2"/>
  <c r="T113" i="2"/>
  <c r="U113" i="2"/>
  <c r="T114" i="2"/>
  <c r="U114" i="2"/>
  <c r="T116" i="2"/>
  <c r="U116" i="2"/>
  <c r="T117" i="2"/>
  <c r="U117" i="2"/>
  <c r="T123" i="2"/>
  <c r="U123" i="2"/>
  <c r="T126" i="2"/>
  <c r="U126" i="2"/>
  <c r="T10" i="2"/>
  <c r="U10" i="2"/>
  <c r="T11" i="2"/>
  <c r="U11" i="2"/>
  <c r="U13" i="2"/>
  <c r="T15" i="2"/>
  <c r="U15" i="2"/>
  <c r="T18" i="2"/>
  <c r="U18" i="2"/>
  <c r="T20" i="2"/>
  <c r="U20" i="2"/>
  <c r="T22" i="2"/>
  <c r="U22" i="2"/>
  <c r="T24" i="2"/>
  <c r="U24" i="2"/>
  <c r="T25" i="2"/>
  <c r="U25" i="2"/>
  <c r="S57" i="2" l="1"/>
  <c r="P300" i="2"/>
  <c r="S289" i="2"/>
  <c r="S270" i="2"/>
  <c r="O255" i="2"/>
  <c r="O239" i="2"/>
  <c r="O194" i="2"/>
  <c r="Q120" i="2"/>
  <c r="S92" i="2"/>
  <c r="Q80" i="2"/>
  <c r="S42" i="2"/>
  <c r="Q9" i="2"/>
  <c r="O300" i="2"/>
  <c r="Q289" i="2"/>
  <c r="Q270" i="2"/>
  <c r="S255" i="2"/>
  <c r="S239" i="2"/>
  <c r="P120" i="2"/>
  <c r="Q92" i="2"/>
  <c r="P80" i="2"/>
  <c r="P68" i="2"/>
  <c r="S61" i="2"/>
  <c r="P57" i="2"/>
  <c r="Q42" i="2"/>
  <c r="S300" i="2"/>
  <c r="P289" i="2"/>
  <c r="P270" i="2"/>
  <c r="Q255" i="2"/>
  <c r="Q239" i="2"/>
  <c r="Q194" i="2"/>
  <c r="O120" i="2"/>
  <c r="P92" i="2"/>
  <c r="O80" i="2"/>
  <c r="O68" i="2"/>
  <c r="Q61" i="2"/>
  <c r="P42" i="2"/>
  <c r="Q300" i="2"/>
  <c r="O289" i="2"/>
  <c r="O270" i="2"/>
  <c r="P255" i="2"/>
  <c r="P239" i="2"/>
  <c r="P194" i="2"/>
  <c r="O92" i="2"/>
  <c r="S80" i="2"/>
  <c r="P61" i="2"/>
  <c r="O42" i="2"/>
  <c r="U108" i="2"/>
  <c r="U103" i="2"/>
  <c r="N12" i="1" l="1"/>
  <c r="O12" i="1"/>
  <c r="P12" i="1"/>
  <c r="Q12" i="1"/>
  <c r="R12" i="1"/>
  <c r="N13" i="1"/>
  <c r="O13" i="1"/>
  <c r="P13" i="1"/>
  <c r="Q13" i="1"/>
  <c r="R13" i="1"/>
  <c r="N14" i="1"/>
  <c r="O14" i="1"/>
  <c r="P14" i="1"/>
  <c r="Q14" i="1"/>
  <c r="R14" i="1"/>
  <c r="N15" i="1"/>
  <c r="O15" i="1"/>
  <c r="P15" i="1"/>
  <c r="Q15" i="1"/>
  <c r="R15" i="1"/>
  <c r="N17" i="1"/>
  <c r="O17" i="1"/>
  <c r="P17" i="1"/>
  <c r="Q17" i="1"/>
  <c r="R17" i="1"/>
  <c r="N18" i="1"/>
  <c r="O18" i="1"/>
  <c r="P18" i="1"/>
  <c r="Q18" i="1"/>
  <c r="R18" i="1"/>
  <c r="N19" i="1"/>
  <c r="O19" i="1"/>
  <c r="P19" i="1"/>
  <c r="Q19" i="1"/>
  <c r="R19" i="1"/>
  <c r="N21" i="1"/>
  <c r="O21" i="1"/>
  <c r="P21" i="1"/>
  <c r="Q21" i="1"/>
  <c r="R21" i="1"/>
  <c r="N22" i="1"/>
  <c r="O22" i="1"/>
  <c r="P22" i="1"/>
  <c r="Q22" i="1"/>
  <c r="R22" i="1"/>
  <c r="N23" i="1"/>
  <c r="O23" i="1"/>
  <c r="P23" i="1"/>
  <c r="Q23" i="1"/>
  <c r="R23" i="1"/>
  <c r="N25" i="1"/>
  <c r="O25" i="1"/>
  <c r="P25" i="1"/>
  <c r="Q25" i="1"/>
  <c r="R25" i="1"/>
  <c r="N26" i="1"/>
  <c r="O26" i="1"/>
  <c r="P26" i="1"/>
  <c r="Q26" i="1"/>
  <c r="R26" i="1"/>
  <c r="N27" i="1"/>
  <c r="O27" i="1"/>
  <c r="P27" i="1"/>
  <c r="Q27" i="1"/>
  <c r="R27" i="1"/>
  <c r="N28" i="1"/>
  <c r="O28" i="1"/>
  <c r="P28" i="1"/>
  <c r="Q28" i="1"/>
  <c r="R28" i="1"/>
  <c r="N29" i="1"/>
  <c r="O29" i="1"/>
  <c r="P29" i="1"/>
  <c r="Q29" i="1"/>
  <c r="R29" i="1"/>
  <c r="N30" i="1"/>
  <c r="O30" i="1"/>
  <c r="P30" i="1"/>
  <c r="Q30" i="1"/>
  <c r="R30" i="1"/>
  <c r="N32" i="1"/>
  <c r="O32" i="1"/>
  <c r="P32" i="1"/>
  <c r="Q32" i="1"/>
  <c r="R32" i="1"/>
  <c r="N33" i="1"/>
  <c r="O33" i="1"/>
  <c r="P33" i="1"/>
  <c r="Q33" i="1"/>
  <c r="R33" i="1"/>
  <c r="N34" i="1"/>
  <c r="O34" i="1"/>
  <c r="P34" i="1"/>
  <c r="Q34" i="1"/>
  <c r="R34" i="1"/>
  <c r="N35" i="1"/>
  <c r="O35" i="1"/>
  <c r="P35" i="1"/>
  <c r="Q35" i="1"/>
  <c r="R35" i="1"/>
  <c r="N37" i="1"/>
  <c r="O37" i="1"/>
  <c r="P37" i="1"/>
  <c r="Q37" i="1"/>
  <c r="R37" i="1"/>
  <c r="N38" i="1"/>
  <c r="O38" i="1"/>
  <c r="P38" i="1"/>
  <c r="Q38" i="1"/>
  <c r="R38" i="1"/>
  <c r="N39" i="1"/>
  <c r="O39" i="1"/>
  <c r="P39" i="1"/>
  <c r="Q39" i="1"/>
  <c r="R39" i="1"/>
  <c r="N40" i="1"/>
  <c r="O40" i="1"/>
  <c r="P40" i="1"/>
  <c r="Q40" i="1"/>
  <c r="R40" i="1"/>
  <c r="N41" i="1"/>
  <c r="O41" i="1"/>
  <c r="P41" i="1"/>
  <c r="Q41" i="1"/>
  <c r="R41" i="1"/>
  <c r="N44" i="1"/>
  <c r="O44" i="1"/>
  <c r="P44" i="1"/>
  <c r="Q44" i="1"/>
  <c r="R44" i="1"/>
  <c r="N45" i="1"/>
  <c r="O45" i="1"/>
  <c r="P45" i="1"/>
  <c r="Q45" i="1"/>
  <c r="R45" i="1"/>
  <c r="N46" i="1"/>
  <c r="O46" i="1"/>
  <c r="P46" i="1"/>
  <c r="Q46" i="1"/>
  <c r="R46" i="1"/>
  <c r="N48" i="1"/>
  <c r="O48" i="1"/>
  <c r="P48" i="1"/>
  <c r="Q48" i="1"/>
  <c r="R48" i="1"/>
  <c r="N50" i="1"/>
  <c r="O50" i="1"/>
  <c r="P50" i="1"/>
  <c r="Q50" i="1"/>
  <c r="R50" i="1"/>
  <c r="N51" i="1"/>
  <c r="O51" i="1"/>
  <c r="P51" i="1"/>
  <c r="Q51" i="1"/>
  <c r="R51" i="1"/>
  <c r="N52" i="1"/>
  <c r="O52" i="1"/>
  <c r="P52" i="1"/>
  <c r="Q52" i="1"/>
  <c r="R52" i="1"/>
  <c r="O9" i="1"/>
  <c r="P9" i="1"/>
  <c r="Q9" i="1"/>
  <c r="R9" i="1"/>
  <c r="N9" i="1"/>
</calcChain>
</file>

<file path=xl/comments1.xml><?xml version="1.0" encoding="utf-8"?>
<comments xmlns="http://schemas.openxmlformats.org/spreadsheetml/2006/main">
  <authors>
    <author>idah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>idah:</t>
        </r>
        <r>
          <rPr>
            <sz val="8"/>
            <color indexed="81"/>
            <rFont val="Tahoma"/>
            <family val="2"/>
          </rPr>
          <t xml:space="preserve">
target pusat
</t>
        </r>
      </text>
    </comment>
  </commentList>
</comments>
</file>

<file path=xl/sharedStrings.xml><?xml version="1.0" encoding="utf-8"?>
<sst xmlns="http://schemas.openxmlformats.org/spreadsheetml/2006/main" count="480" uniqueCount="326">
  <si>
    <t>TABEL 2.1</t>
  </si>
  <si>
    <t xml:space="preserve">Pencapaian Kinerja Pelayanan Dinas Pendidikan , Pemuda dan Olahraga </t>
  </si>
  <si>
    <t>Kabupaten Gunungkidul</t>
  </si>
  <si>
    <t>Tahun 2010-2015</t>
  </si>
  <si>
    <t>NO</t>
  </si>
  <si>
    <t>Indikator Kinerja sesuai Tugas dan Fungsi PD (SPM/IKK/Indikator Lain)</t>
  </si>
  <si>
    <t>Target</t>
  </si>
  <si>
    <t>Target Renstra PD Tahun ke-</t>
  </si>
  <si>
    <t>Realisasi Capaian Tahun ke-</t>
  </si>
  <si>
    <t>Rasio Capaian pada Tahun ke-</t>
  </si>
  <si>
    <t>Keterangan</t>
  </si>
  <si>
    <t>Persentase Anak Usia Dini terlayani PAUD formal dan non formal</t>
  </si>
  <si>
    <t>APK dan APM di setiap kecamatan.</t>
  </si>
  <si>
    <t>a. APK(Angka Partisipasi Kasar)</t>
  </si>
  <si>
    <t>- APK TK</t>
  </si>
  <si>
    <t>- APK SD termasuk PAKET A</t>
  </si>
  <si>
    <t>- APK SMP termasuk Paket B</t>
  </si>
  <si>
    <t>-APK SM termasuk Paket C</t>
  </si>
  <si>
    <t>b. APM (Angka Partisipasi Murni)</t>
  </si>
  <si>
    <t>- APM SD</t>
  </si>
  <si>
    <t>- APM SMP</t>
  </si>
  <si>
    <t>- APM SM/MA</t>
  </si>
  <si>
    <t xml:space="preserve"> Rasio ketersediaan ruang kelas untuk SD, SLTP dan SLTA.</t>
  </si>
  <si>
    <t>SD</t>
  </si>
  <si>
    <t>SMP</t>
  </si>
  <si>
    <t>SM</t>
  </si>
  <si>
    <t>Rasio murid/rombongan belajar dengan guru per bidang studi.</t>
  </si>
  <si>
    <t>Persentase sekolah yang menerapkan kurikulum bahasa inggris, komputer, agrobisnis dan kewirausahaan.</t>
  </si>
  <si>
    <t>Persentase Anak Berkebutuhan khusus (ABK) yang terlayani pendidikan formal</t>
  </si>
  <si>
    <t>Jumlah sekolah yang memenuhi standar mutu (SSN).</t>
  </si>
  <si>
    <t xml:space="preserve"> Peringkat kelulusan SD, SLTP dan SLTA.</t>
  </si>
  <si>
    <t>-SD Tingkat Provinsi</t>
  </si>
  <si>
    <t>-SMP Tingkat Provinsi</t>
  </si>
  <si>
    <t>-SMA tingkat Provinsi</t>
  </si>
  <si>
    <t>-SMK tingkat Provinsi</t>
  </si>
  <si>
    <t>Persentase anak usia sekolah lulus SD, SLTP dan SLTA.</t>
  </si>
  <si>
    <t>SLTP</t>
  </si>
  <si>
    <t>SLTA</t>
  </si>
  <si>
    <t xml:space="preserve"> Persentase pendidikan non formal yang memenuhi standar mutu.</t>
  </si>
  <si>
    <t>Persentase anak putus sekolah yang menyelesaikan kejar paket A, B dan C.</t>
  </si>
  <si>
    <t>Jumlah Garapan Buta Aksara</t>
  </si>
  <si>
    <t>-Buta Aksara Dasar</t>
  </si>
  <si>
    <t xml:space="preserve">-Buta Aksara Lanjutan </t>
  </si>
  <si>
    <t>Persentase guru yang memenuhi kualifikasi dan standar kompetensi.</t>
  </si>
  <si>
    <t>Jumlah pemuda-pemudi yang meraih prestasi regional dan internasional.</t>
  </si>
  <si>
    <t>Jumlah prestasi regional dan internasional yang diraih.</t>
  </si>
  <si>
    <t>Jumlah event olahraga, iptek, seni-budaya dan imtaq berskala regional dan internasional di Gunungkidul.</t>
  </si>
  <si>
    <t>Jumlah organisasi kepemudaan dan sarana kepemudaan &amp; olahraga yang meraih prestasi.</t>
  </si>
  <si>
    <t>-Organisasi Kepemudaan</t>
  </si>
  <si>
    <t>-Jumlah sarana kepemudaan</t>
  </si>
  <si>
    <t>-Jumlah Olah Raga yang meraih prestasi</t>
  </si>
  <si>
    <t>1:11</t>
  </si>
  <si>
    <t>-</t>
  </si>
  <si>
    <t>Tabel 2.2</t>
  </si>
  <si>
    <t>Anggaran dan Realisasi Pendanaan Pelayanan</t>
  </si>
  <si>
    <t>Kode Rekening</t>
  </si>
  <si>
    <t>Urusan , Bidang Urusan, Program, Kegiatan</t>
  </si>
  <si>
    <t>Anggaran pada Tahun ke-</t>
  </si>
  <si>
    <t>Realisasi Anggaran pada Tahun ke-</t>
  </si>
  <si>
    <t>Rasio antara Realisasi dan Anggaran pada Tahun ke-</t>
  </si>
  <si>
    <t>Rata-rata Pertumbuhan</t>
  </si>
  <si>
    <t>Anggaran</t>
  </si>
  <si>
    <t>Realisasi</t>
  </si>
  <si>
    <t>01</t>
  </si>
  <si>
    <t>PROGRAM PELAYANAN ADMINISTRASI PERKANTORAN</t>
  </si>
  <si>
    <t>Penyediaan Jasa Surat Menyurat</t>
  </si>
  <si>
    <t>02</t>
  </si>
  <si>
    <t>Penyediaan Jasa Komunikasi,</t>
  </si>
  <si>
    <t>Sumber Daya Air dan Listrik</t>
  </si>
  <si>
    <t>03</t>
  </si>
  <si>
    <t>Penyediaan Jasa Peralatan dan</t>
  </si>
  <si>
    <t>Perlengkapan kantor</t>
  </si>
  <si>
    <t>05</t>
  </si>
  <si>
    <t>Penyediaan jasa jaminan barang milik daerah</t>
  </si>
  <si>
    <t>07</t>
  </si>
  <si>
    <t>Penyediaan Jasa Administrasi</t>
  </si>
  <si>
    <t>Keuangan</t>
  </si>
  <si>
    <t>08</t>
  </si>
  <si>
    <t>Penyediaan Jasa Kebersihan</t>
  </si>
  <si>
    <t>Kantor</t>
  </si>
  <si>
    <t>09</t>
  </si>
  <si>
    <t>Penyediaan Jasa Perbaikan</t>
  </si>
  <si>
    <t>Peralatan Kerja</t>
  </si>
  <si>
    <t>10</t>
  </si>
  <si>
    <t>Penyediaan Alat Tulis Kantor</t>
  </si>
  <si>
    <t>11</t>
  </si>
  <si>
    <t>Penyediaan Barang Cetakan dan</t>
  </si>
  <si>
    <t xml:space="preserve">Penggandaan </t>
  </si>
  <si>
    <t>Penyediaan Komponen Istalasi</t>
  </si>
  <si>
    <t>Listrik/Penerangan Bangunan</t>
  </si>
  <si>
    <t xml:space="preserve">Penyediaan peralatan dan perlengkapan </t>
  </si>
  <si>
    <t>kantor</t>
  </si>
  <si>
    <t>Penyediaan peralatan rumah tangga</t>
  </si>
  <si>
    <t>Penyediaan Bahan Bacaan dan</t>
  </si>
  <si>
    <t>Peraturan Perundang - undangan</t>
  </si>
  <si>
    <t>Penyediaan Makanan dan Minum-</t>
  </si>
  <si>
    <t>an</t>
  </si>
  <si>
    <t xml:space="preserve">Rapat - rapat koordinasi dan </t>
  </si>
  <si>
    <t>konsultasi keluar daerah</t>
  </si>
  <si>
    <t>Penyediaan Jasa Tenaga Adminis-</t>
  </si>
  <si>
    <t>trasi dan Tehnik Perkantoran</t>
  </si>
  <si>
    <t>PROGRAM  PENINGKATAN DISIPLIN APARATUR</t>
  </si>
  <si>
    <t>DAN PRASARANA APARATUR</t>
  </si>
  <si>
    <t>Pengadaan perlengkapan gedung kantor</t>
  </si>
  <si>
    <t>Pengadaan mebelair</t>
  </si>
  <si>
    <t xml:space="preserve">Pemeliharaan Rutin / Berkala </t>
  </si>
  <si>
    <t>kendaraan dinas / operasional</t>
  </si>
  <si>
    <t>Rehabilitasi sedang/berat gedung kantor</t>
  </si>
  <si>
    <t>Pengadaan mesin/kartu absensi</t>
  </si>
  <si>
    <t>PROGRAM PENINGKATAN KAPA-</t>
  </si>
  <si>
    <t>SITAS SUMBER DAYA APARATUR</t>
  </si>
  <si>
    <t>Pendidikan dan Pelatihan Formal</t>
  </si>
  <si>
    <t>Bimbingan teknis Implementasi peraturan perundang- undangan</t>
  </si>
  <si>
    <t>Pemeliharaan Rutin/berkala perlengkapan Gedung Kantor</t>
  </si>
  <si>
    <t>Pemeliharaan Rutin / Berkala Mebelair</t>
  </si>
  <si>
    <t>Pemeliharaan Rutin / Berkala gedung Kantor</t>
  </si>
  <si>
    <t>06</t>
  </si>
  <si>
    <t>PROGRAM PENINGKATAN PENGEM-</t>
  </si>
  <si>
    <t>BANGAN SISTEM PELAPORAN</t>
  </si>
  <si>
    <t>CAPAIAN KINERJA DAN KEUANGAN</t>
  </si>
  <si>
    <t xml:space="preserve">Penyusunan Laporan Capaian </t>
  </si>
  <si>
    <t>04</t>
  </si>
  <si>
    <t>Penyusunan pelaporan Keuangan Bulanan / SPJ</t>
  </si>
  <si>
    <t>Kinerja dan Ikhtisar Realisasi Kinerja SKPD</t>
  </si>
  <si>
    <t>Penyusunan Pelaporan Keuangan Akhir Tahun</t>
  </si>
  <si>
    <t>Penyusunan Pelaporan Keuangan Semesteran</t>
  </si>
  <si>
    <t>PROGRAM PENINGKATAN KUALITAS PELAYANAN PUBLIK</t>
  </si>
  <si>
    <t>Pengelolaan Data dan Sistem Informasi SKPD</t>
  </si>
  <si>
    <t>Penyusunan Rencana Kerja SKPD</t>
  </si>
  <si>
    <t>Penyelenggaraan Forum SKPD</t>
  </si>
  <si>
    <t>Monitoring, Evaluasi, dan pengendalian program kegiatan SKPD</t>
  </si>
  <si>
    <t>PROGRAM PENDIDIKAN ANAK</t>
  </si>
  <si>
    <t>USIA DINI</t>
  </si>
  <si>
    <t>Pengadaan buku-buku dan alat tulis siswa</t>
  </si>
  <si>
    <t>Pengadaan alat praktik dan peraga siswa</t>
  </si>
  <si>
    <t>Pengadaan mebelair sekolah</t>
  </si>
  <si>
    <t>Pengadaan perlengkapan sekolah</t>
  </si>
  <si>
    <t>Pengadaan alat rumah tangga sekolah</t>
  </si>
  <si>
    <t>Pemeliharaan rutin/berkala alat praktek dan peraga siswa</t>
  </si>
  <si>
    <t xml:space="preserve">Pemeliharaan rutin/berkala </t>
  </si>
  <si>
    <t>perlengkapan sekolah</t>
  </si>
  <si>
    <t>Pelatihan kompetensi tenaga pendidik</t>
  </si>
  <si>
    <t>Pengembangan Pendidikan Anak</t>
  </si>
  <si>
    <t>Usia Dini</t>
  </si>
  <si>
    <t>Penyelenggaraan Pendidikan anak usia dini</t>
  </si>
  <si>
    <t>PROGRAM WAJIB BELAJAR PENDIDI-</t>
  </si>
  <si>
    <t>KAN DASAR 9 TAHUN</t>
  </si>
  <si>
    <t>Penambahan ruang Kelas Sekolah</t>
  </si>
  <si>
    <t>Pembangunan sarana dan prasarana olahraga</t>
  </si>
  <si>
    <t>Pembangunan taman, lapangan upacara dan fasilitas parkir</t>
  </si>
  <si>
    <t>12</t>
  </si>
  <si>
    <t>Pembangunan perpustakaan sekolah</t>
  </si>
  <si>
    <t xml:space="preserve">Pembangunan jaringan instalasi listrik </t>
  </si>
  <si>
    <t>sekolah dan perlengkapannya</t>
  </si>
  <si>
    <t>Pengadaan Mebelair Sekolah</t>
  </si>
  <si>
    <t>Pengadaan Perlengkapan Sekolah</t>
  </si>
  <si>
    <t>Pemeliharaan rutin/berkala bangunan sekolah</t>
  </si>
  <si>
    <t>Pemeliharaan rutin/berkala ruang kelas sekolah</t>
  </si>
  <si>
    <t>Pemeliharaan rutin/berkala sarana dan prasarana olahraga</t>
  </si>
  <si>
    <t>Pemeliharaan rutin/berkala taman, lap. Upacara dan fasilitas parkir</t>
  </si>
  <si>
    <t xml:space="preserve">Pemeliharaan rutin/berkala ruang unit </t>
  </si>
  <si>
    <t>kesehatan sekolah</t>
  </si>
  <si>
    <t xml:space="preserve">Pemeliharaan rutin/berkala perpustakaan </t>
  </si>
  <si>
    <t>sekolah</t>
  </si>
  <si>
    <t>Pemeliharaan rutin/berkala jaringan instalasi listrik sekolah dan perlengkapannya</t>
  </si>
  <si>
    <t>Pemeliharaan rutin/berkala sarana air bersih dan sanitasi</t>
  </si>
  <si>
    <t xml:space="preserve">Pemeliharaan rutin/berkala alat praktik dan </t>
  </si>
  <si>
    <t>peraga siswa</t>
  </si>
  <si>
    <t>Pemeliharaan rutin/berkala mebeluer sekolah</t>
  </si>
  <si>
    <t>Pemeliharaan rutin/berkala perlengkapan sekolah</t>
  </si>
  <si>
    <t>Rehabilitasi Sedang/ Berat Bangunan Sekolah</t>
  </si>
  <si>
    <t>Rehabilitasi sedang/berat ruang kelas sekolah</t>
  </si>
  <si>
    <t>Pelatihan Kompetensi Tenaga Pendidik</t>
  </si>
  <si>
    <t>Pelatihan Kompetensi siswa berprestasi</t>
  </si>
  <si>
    <t>Pelatihan Penyusunan Kurikulum</t>
  </si>
  <si>
    <t>Penyediaan Bantuan Operasional Sekolah (BOS) jenjang SD/MI/SLB dan SMP/MTs serta pesantren Salafiyah</t>
  </si>
  <si>
    <t>Penyediaan buku pelajaran SD/MI/SDLB,dan SMP/Mts</t>
  </si>
  <si>
    <t>Penyediaan dana pengembangan sekolah</t>
  </si>
  <si>
    <t>untuk SD/MI, SMP/MTs</t>
  </si>
  <si>
    <t>Penyelenggaraan Paket A setara SD</t>
  </si>
  <si>
    <t>Penyelenggaraan Paket B setara SMP</t>
  </si>
  <si>
    <t>Pembinaan Kelembagaan dan Manajemen</t>
  </si>
  <si>
    <t>Sekolah dengan penerapan Manajemen</t>
  </si>
  <si>
    <t>Pembinaan Minat, Bakat, dan kreativitas siswa</t>
  </si>
  <si>
    <t>Pengembangan Comprehensive Teaching And</t>
  </si>
  <si>
    <t>Learning (CTL)</t>
  </si>
  <si>
    <t>Pengembangan materi belajar mengajar dan metode pembelajaran dengan menggunakan teknologi informasi</t>
  </si>
  <si>
    <t>pendidikan dasar</t>
  </si>
  <si>
    <t>Penyebarluasan dan sosialisasi berbagai infor-</t>
  </si>
  <si>
    <t>masi pendidikan dasar</t>
  </si>
  <si>
    <t>Penyelenggaraan Akreditasi</t>
  </si>
  <si>
    <t>Sekolah Dasar</t>
  </si>
  <si>
    <t>Peningkatan Standar Kompetensi Lulusan (SKL)</t>
  </si>
  <si>
    <t>Pengembangan Standar Isi</t>
  </si>
  <si>
    <t>Pemenuhan Standar Proses</t>
  </si>
  <si>
    <t>Peningkatan Kompetensi Tenaga Pendidikan dan Kependidikan</t>
  </si>
  <si>
    <t>pemenuhan Sarana dan Prasarana</t>
  </si>
  <si>
    <t>Pemenuhan Standar Pengelolaan</t>
  </si>
  <si>
    <t>Pemenuhan Standar Keuangan dan Biaya Pendidikan</t>
  </si>
  <si>
    <t>Pemenuhan Standar Penilaian Pendidikan</t>
  </si>
  <si>
    <t>Pengembangan Budaya dan Lingkungan</t>
  </si>
  <si>
    <t>PROGRAM PENDIDIKAN MENENGAH</t>
  </si>
  <si>
    <t>Pembangunan Gedung Sekolah</t>
  </si>
  <si>
    <t>Pembangunan Sarana air bersih dan sanitasy</t>
  </si>
  <si>
    <t>Pengadaan Alat Praktek dan peraga siswa</t>
  </si>
  <si>
    <t>Pengadaan mebelair Sekolah</t>
  </si>
  <si>
    <t>Penyelenggaraan Paket C setara SMU</t>
  </si>
  <si>
    <t>Pengembangan metode belajar dan mengajar dengan menggunakan Teknologi Informasi dan Komunikasi</t>
  </si>
  <si>
    <t>Peningkatan Kerjasama dengan dunia usaha</t>
  </si>
  <si>
    <t>dan dunia industri</t>
  </si>
  <si>
    <t>Penyebarluasan dan sosialisasi</t>
  </si>
  <si>
    <t>berbagai informasi pendidikan menengah</t>
  </si>
  <si>
    <t>Penyelenggaraan Akreditasi sek. Menengah</t>
  </si>
  <si>
    <t>PROGRAM PENDIDIKAN NONFORMAL</t>
  </si>
  <si>
    <t>Pemberdayaan tenaga pendidik non formal</t>
  </si>
  <si>
    <t>Pemberian bantuan operasional</t>
  </si>
  <si>
    <t>pendidikan non formal</t>
  </si>
  <si>
    <t>Pembinaan Pendidikan kursus dan kelembagaan</t>
  </si>
  <si>
    <t>Pengembangan pendidikan keaksaraan</t>
  </si>
  <si>
    <t>Pengembangan pendidikan kecakapan hidup</t>
  </si>
  <si>
    <t>Penyediaan Sarana dan Prasarana Pendidikan Non Formal</t>
  </si>
  <si>
    <t>Pengembangan data dan informasi pendi-</t>
  </si>
  <si>
    <t>dikan non formal</t>
  </si>
  <si>
    <t xml:space="preserve">Pengembangan kurikulum, bahan ajar dan </t>
  </si>
  <si>
    <t>model pembelajaran pendidikan non formal</t>
  </si>
  <si>
    <t>Publikasi dan Sosialisasi Pendidikan Non Formal</t>
  </si>
  <si>
    <t>PROGRAM PENINGKATAN MUTU PENDIDIKAN</t>
  </si>
  <si>
    <t xml:space="preserve"> DAN TENAGA PENDIDIKAN</t>
  </si>
  <si>
    <t>Pelaksanaan Sertifikasi Pendidik</t>
  </si>
  <si>
    <t>Pelaksanaan Uji Kompetensi Pendidik dan tenaga Kependidikan</t>
  </si>
  <si>
    <t>Pembinaan Kelompok Kerja Guru ( KKG )</t>
  </si>
  <si>
    <t>Pengembangan mutu dan kualitas program pendidikan dan pelatihan pendidikan dan tenaga kependidikan</t>
  </si>
  <si>
    <t>Pengembangan sistem pendataan dan pemetaan pendidik dan tenaga kependidikan</t>
  </si>
  <si>
    <t>Pengembangan sistem penghargaan dan per-</t>
  </si>
  <si>
    <t>perlindungan terhadap profesi pendidik</t>
  </si>
  <si>
    <t>PROGRAM PENGEMBANGAN BUDAYA BACA DAN</t>
  </si>
  <si>
    <t>PEMBINAAN PERPUSTAKAAN</t>
  </si>
  <si>
    <t>Perencanaan dan Penyusunan Program Budaya Baca</t>
  </si>
  <si>
    <t>PROGRAM MANAJEMEN PELAYANAN PENDIDIKAN</t>
  </si>
  <si>
    <t>Pelaksanaan Evaluasi Hasil Kinerja</t>
  </si>
  <si>
    <t>Pendidikan</t>
  </si>
  <si>
    <t>Pelaksanaan Kerjasama secara</t>
  </si>
  <si>
    <t>kelembagaan dibidang pendidikan</t>
  </si>
  <si>
    <t>Pengendalian dan Pengawasan Penerapan azas efisiensi dan efektivitas penggunaan dana Dekonentrasi</t>
  </si>
  <si>
    <t>Sosialisasi dan advokasi berbagai Peraturan Pemerintah di bidang pendidikan</t>
  </si>
  <si>
    <t>Penerapan Sistim dan Informasi</t>
  </si>
  <si>
    <t>Manajemen Pendidikan</t>
  </si>
  <si>
    <t>Penyelenggaraan pelatihan, seminar dan lokakarya, serta diskusi ilmiah tentang berbagai isu pendidik</t>
  </si>
  <si>
    <t>PROGRAM PENGEMBANGAN DAN KESERASIAN</t>
  </si>
  <si>
    <t>KEBIJAKAN PEMUDA</t>
  </si>
  <si>
    <t>Peningkatan Keimanan dan</t>
  </si>
  <si>
    <t>Ketakwaan Kepemudaan</t>
  </si>
  <si>
    <t>PROGRAM PENINGKATAN PERAN SERTA</t>
  </si>
  <si>
    <t>KEPEMUDAAN</t>
  </si>
  <si>
    <t>Pendidikan dan Pelatihan dasar kepemimpinan</t>
  </si>
  <si>
    <t>Fasilitasi pekan temu wicara organisasi pemuda</t>
  </si>
  <si>
    <t xml:space="preserve">Pembinaan Pemuda Pelopor </t>
  </si>
  <si>
    <t>keamanan lingkungan</t>
  </si>
  <si>
    <t>Pembentukan PASKIBRAKA</t>
  </si>
  <si>
    <t>PROGRAM PEMBINAAN DAN PEMASYARAKATAN</t>
  </si>
  <si>
    <t>OLAHRAGA</t>
  </si>
  <si>
    <t>Pembibitan dan Pembinaan olahragawan berbakat</t>
  </si>
  <si>
    <t>Pembinaan cabang olahraga</t>
  </si>
  <si>
    <t>prestasi di tk. Daerah</t>
  </si>
  <si>
    <t xml:space="preserve">Penyelenggaraan Kompetisi </t>
  </si>
  <si>
    <t>Olahraga</t>
  </si>
  <si>
    <t>Pengembangan Olahraga Rekreasi</t>
  </si>
  <si>
    <t>Peningkatan jumlah dan kualitas serta kompetensi pelatih , peneliti, praktisi dan teknisi</t>
  </si>
  <si>
    <t>PROGRAM PENINGKATAN SARANA DAN PRASA-</t>
  </si>
  <si>
    <t>RANA OLAHRAGA</t>
  </si>
  <si>
    <t>Pemeliharaan rutin/berkala sarana dan prasarana olah raga</t>
  </si>
  <si>
    <t>JUMLAH TOTAL</t>
  </si>
  <si>
    <t>Penyediaan jasa pemeliharaan dan perizinan kendaraan dinas/operasional</t>
  </si>
  <si>
    <t>Pembangunan Gedung kantor</t>
  </si>
  <si>
    <t>Pengadaan pakaian khusus hari-hari tertentu</t>
  </si>
  <si>
    <t>Penyusunan Standard Operating Procedrure (SOP)</t>
  </si>
  <si>
    <t>Pembangunan gedung sekolah</t>
  </si>
  <si>
    <t>Pembangunan sarana air bersih dan sanitasy</t>
  </si>
  <si>
    <t>Pengadaan pakaian olahraga</t>
  </si>
  <si>
    <t>Pemeliharaan rutin/berkala ruang ibadah</t>
  </si>
  <si>
    <t>Pemeliharaan rutin/berkala jaringan instalasi listrik, sekolah dan perlengkapannya</t>
  </si>
  <si>
    <t>Pemeliharaan rutin/berkala sarana air bersih dan sanitasy</t>
  </si>
  <si>
    <t>Rehabilitasi sedang/berat asrama siswa</t>
  </si>
  <si>
    <t>Rehabilitasi sedang/berat sarana olahraga</t>
  </si>
  <si>
    <t>Pelatihan penyusunan kurikulum</t>
  </si>
  <si>
    <t>Pembinaan kelembagaan dan manajemen sekolah dengan penerapan Manajemen Berbasis Sekolah (MBS)</t>
  </si>
  <si>
    <t>Penyuluhan pencegahan penggunaan narkoba dikalangan generasi muda</t>
  </si>
  <si>
    <t>Lomba kreasi dan karya tulis ilmiah dikalangan pemuda</t>
  </si>
  <si>
    <t>Pemeliharaan Rutin/berkala peralatan Gedung kantor</t>
  </si>
  <si>
    <t>Penyusunan Analisis Beban Kerja</t>
  </si>
  <si>
    <t>Pendataan dan Pengelolaan arsip SKPD</t>
  </si>
  <si>
    <t>Penyusunan indeks kepuasan Masyarakat (IKM) SKPD</t>
  </si>
  <si>
    <t>Evaluasi Standar Pelayanan Minimal (SPM) SKPD</t>
  </si>
  <si>
    <t>Penambahan Ruang Kelas Sekolah</t>
  </si>
  <si>
    <t>pengembangan data dan informasi pendidikan anak usia dini</t>
  </si>
  <si>
    <t>Pembangunan laboratorium dan ruang praktikum sekolah</t>
  </si>
  <si>
    <t>Pembangunan Laboratorium dan ruang praktikum sekolah ( lab bahasa, komputer, IPA, IPS dll)</t>
  </si>
  <si>
    <t>Rehabilitasi sedang/berat bangunan sekolah</t>
  </si>
  <si>
    <t>Rehabilitasi sedang/berat laboratorium dan ruang praktikum sekolah</t>
  </si>
  <si>
    <t>Pengembangan minat dan budaya baca</t>
  </si>
  <si>
    <t>Pembinaan organisasi kepemudaan</t>
  </si>
  <si>
    <t>Peningkatan kesegaran jasmani dan rekreasi</t>
  </si>
  <si>
    <t>Penyusunan Rencana strategi SKPD</t>
  </si>
  <si>
    <t>Pembangunan tamanlapangan upacara dan fasilitas parkir</t>
  </si>
  <si>
    <t>Pemeliharaan rutin/berkala taman, lapangan upacara dan fasilitas parkir</t>
  </si>
  <si>
    <t>Pengembangan kurikulum bahan ajar dan model pembelajarn pendidikan anak usia dini</t>
  </si>
  <si>
    <t>Penambahan ruang guru sekolah</t>
  </si>
  <si>
    <t>Pengadaan pakaian seragam sekolah</t>
  </si>
  <si>
    <t>Rehabilitasi sedang/berat tamanlapangan upacara dan fasilitas parkir</t>
  </si>
  <si>
    <t>Rehabilitasi sedang/berat saran air bersih dan sanitasy</t>
  </si>
  <si>
    <t>Pemberian Makanan Tambahan bagi Anak Sekolah (PMTAS)</t>
  </si>
  <si>
    <t>Pemeliharaan rutin/berkala taman lapangan upacara dan fasilitas parkir</t>
  </si>
  <si>
    <t>Pemeliharaan rutin/berkala alat rumah tangga sekolah</t>
  </si>
  <si>
    <t>Penyediaan Bantuan Operasional Manajemen Mutu (BOMM)</t>
  </si>
  <si>
    <t>Sosialiasi peraturan perundang-undangan</t>
  </si>
  <si>
    <t>Penilaian Angka Kredit</t>
  </si>
  <si>
    <t>Pembangunan jaringan instalasi listrik sekolah dan perlengkapanya</t>
  </si>
  <si>
    <t>13</t>
  </si>
  <si>
    <t>21</t>
  </si>
  <si>
    <t>Pembangunan Sarana Dan Prasarana Olahraga</t>
  </si>
  <si>
    <t>25</t>
  </si>
  <si>
    <t>Pemeliharaan Rutin/berkala ruang kelas sekolah</t>
  </si>
  <si>
    <t>55</t>
  </si>
  <si>
    <t>Rehabilitasi Sedang/berat sarana air bersih dan sanitasy</t>
  </si>
  <si>
    <t>64</t>
  </si>
  <si>
    <t>Perencanaan dan penyusunan program Pendidikan anak usia 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</si>
</sst>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\(0\)"/>
    <numFmt numFmtId="165" formatCode="0.0%"/>
    <numFmt numFmtId="166" formatCode="_(* #,##0_);_(* \(#,##0\);_(* &quot;-&quot;??_);_(@_)"/>
  </numFmts>
  <fonts count="2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sz val="11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0" fillId="2" borderId="0" xfId="0" applyFill="1"/>
    <xf numFmtId="41" fontId="2" fillId="2" borderId="1" xfId="1" quotePrefix="1" applyFont="1" applyFill="1" applyBorder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/>
    <xf numFmtId="0" fontId="8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/>
    </xf>
    <xf numFmtId="0" fontId="11" fillId="0" borderId="1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9" fontId="12" fillId="2" borderId="1" xfId="0" applyNumberFormat="1" applyFont="1" applyFill="1" applyBorder="1" applyAlignment="1">
      <alignment horizontal="center"/>
    </xf>
    <xf numFmtId="9" fontId="12" fillId="0" borderId="1" xfId="0" applyNumberFormat="1" applyFont="1" applyBorder="1"/>
    <xf numFmtId="10" fontId="12" fillId="0" borderId="1" xfId="0" applyNumberFormat="1" applyFont="1" applyBorder="1"/>
    <xf numFmtId="10" fontId="12" fillId="0" borderId="1" xfId="0" applyNumberFormat="1" applyFont="1" applyBorder="1" applyAlignment="1">
      <alignment horizontal="center"/>
    </xf>
    <xf numFmtId="9" fontId="12" fillId="0" borderId="2" xfId="0" applyNumberFormat="1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165" fontId="12" fillId="2" borderId="1" xfId="0" applyNumberFormat="1" applyFont="1" applyFill="1" applyBorder="1" applyAlignment="1">
      <alignment horizontal="center"/>
    </xf>
    <xf numFmtId="20" fontId="13" fillId="2" borderId="1" xfId="2" applyNumberFormat="1" applyFont="1" applyFill="1" applyBorder="1" applyAlignment="1">
      <alignment horizontal="center" vertical="top" wrapText="1"/>
    </xf>
    <xf numFmtId="20" fontId="12" fillId="2" borderId="1" xfId="0" applyNumberFormat="1" applyFont="1" applyFill="1" applyBorder="1" applyAlignment="1">
      <alignment horizontal="center"/>
    </xf>
    <xf numFmtId="20" fontId="12" fillId="0" borderId="1" xfId="0" applyNumberFormat="1" applyFont="1" applyBorder="1"/>
    <xf numFmtId="0" fontId="13" fillId="2" borderId="1" xfId="2" applyFont="1" applyFill="1" applyBorder="1" applyAlignment="1">
      <alignment horizontal="center" vertical="top" wrapText="1"/>
    </xf>
    <xf numFmtId="3" fontId="13" fillId="2" borderId="1" xfId="2" applyNumberFormat="1" applyFont="1" applyFill="1" applyBorder="1" applyAlignment="1">
      <alignment horizontal="center" vertical="top" wrapText="1"/>
    </xf>
    <xf numFmtId="41" fontId="13" fillId="2" borderId="1" xfId="1" applyFont="1" applyFill="1" applyBorder="1" applyAlignment="1">
      <alignment horizontal="center" vertical="top" wrapText="1"/>
    </xf>
    <xf numFmtId="41" fontId="12" fillId="2" borderId="1" xfId="1" applyFont="1" applyFill="1" applyBorder="1" applyAlignment="1">
      <alignment horizontal="center"/>
    </xf>
    <xf numFmtId="41" fontId="12" fillId="0" borderId="1" xfId="1" applyFont="1" applyBorder="1"/>
    <xf numFmtId="41" fontId="12" fillId="0" borderId="1" xfId="1" applyFont="1" applyBorder="1" applyAlignment="1">
      <alignment horizontal="center"/>
    </xf>
    <xf numFmtId="0" fontId="11" fillId="2" borderId="1" xfId="2" applyFont="1" applyFill="1" applyBorder="1" applyAlignment="1">
      <alignment horizontal="center" vertical="top" wrapText="1"/>
    </xf>
    <xf numFmtId="20" fontId="12" fillId="0" borderId="1" xfId="0" applyNumberFormat="1" applyFont="1" applyBorder="1" applyAlignment="1">
      <alignment horizontal="center"/>
    </xf>
    <xf numFmtId="20" fontId="13" fillId="0" borderId="1" xfId="3" applyNumberFormat="1" applyFont="1" applyFill="1" applyBorder="1" applyAlignment="1">
      <alignment horizontal="center" vertical="center" wrapText="1"/>
    </xf>
    <xf numFmtId="0" fontId="10" fillId="2" borderId="0" xfId="0" applyFont="1" applyFill="1" applyBorder="1"/>
    <xf numFmtId="0" fontId="10" fillId="2" borderId="0" xfId="0" applyFont="1" applyFill="1"/>
    <xf numFmtId="0" fontId="11" fillId="2" borderId="1" xfId="0" quotePrefix="1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12" fillId="2" borderId="1" xfId="0" applyFont="1" applyFill="1" applyBorder="1"/>
    <xf numFmtId="41" fontId="12" fillId="2" borderId="1" xfId="1" applyFont="1" applyFill="1" applyBorder="1"/>
    <xf numFmtId="0" fontId="14" fillId="2" borderId="0" xfId="0" applyFont="1" applyFill="1" applyBorder="1"/>
    <xf numFmtId="0" fontId="13" fillId="2" borderId="1" xfId="0" quotePrefix="1" applyFont="1" applyFill="1" applyBorder="1" applyAlignment="1">
      <alignment horizontal="center"/>
    </xf>
    <xf numFmtId="0" fontId="13" fillId="2" borderId="1" xfId="0" applyFont="1" applyFill="1" applyBorder="1"/>
    <xf numFmtId="41" fontId="13" fillId="2" borderId="1" xfId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/>
    </xf>
    <xf numFmtId="0" fontId="13" fillId="2" borderId="1" xfId="0" quotePrefix="1" applyFont="1" applyFill="1" applyBorder="1"/>
    <xf numFmtId="0" fontId="13" fillId="2" borderId="1" xfId="0" applyFont="1" applyFill="1" applyBorder="1" applyAlignment="1">
      <alignment wrapText="1"/>
    </xf>
    <xf numFmtId="41" fontId="13" fillId="2" borderId="1" xfId="1" applyFont="1" applyFill="1" applyBorder="1"/>
    <xf numFmtId="0" fontId="11" fillId="2" borderId="1" xfId="0" applyFont="1" applyFill="1" applyBorder="1"/>
    <xf numFmtId="41" fontId="13" fillId="2" borderId="1" xfId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5" fillId="2" borderId="0" xfId="0" applyFont="1" applyFill="1" applyBorder="1"/>
    <xf numFmtId="0" fontId="12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left" wrapText="1"/>
    </xf>
    <xf numFmtId="0" fontId="13" fillId="2" borderId="1" xfId="0" quotePrefix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/>
    </xf>
    <xf numFmtId="0" fontId="12" fillId="2" borderId="1" xfId="0" quotePrefix="1" applyFont="1" applyFill="1" applyBorder="1" applyAlignment="1">
      <alignment horizontal="center"/>
    </xf>
    <xf numFmtId="0" fontId="15" fillId="2" borderId="0" xfId="0" applyFont="1" applyFill="1" applyBorder="1" applyAlignment="1">
      <alignment vertical="center"/>
    </xf>
    <xf numFmtId="41" fontId="12" fillId="2" borderId="1" xfId="1" applyFont="1" applyFill="1" applyBorder="1" applyAlignment="1">
      <alignment wrapText="1"/>
    </xf>
    <xf numFmtId="41" fontId="11" fillId="2" borderId="1" xfId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 vertical="center"/>
    </xf>
    <xf numFmtId="0" fontId="13" fillId="2" borderId="1" xfId="0" quotePrefix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quotePrefix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41" fontId="13" fillId="2" borderId="1" xfId="1" applyFont="1" applyFill="1" applyBorder="1" applyAlignment="1">
      <alignment horizontal="left" vertical="center"/>
    </xf>
    <xf numFmtId="41" fontId="12" fillId="2" borderId="1" xfId="1" applyFont="1" applyFill="1" applyBorder="1" applyAlignment="1">
      <alignment horizontal="left" vertical="center" wrapText="1"/>
    </xf>
    <xf numFmtId="41" fontId="12" fillId="2" borderId="1" xfId="1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0" xfId="0" quotePrefix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41" fontId="12" fillId="2" borderId="1" xfId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0" xfId="0" applyFont="1" applyFill="1" applyBorder="1"/>
    <xf numFmtId="0" fontId="12" fillId="2" borderId="0" xfId="0" applyFont="1" applyFill="1"/>
    <xf numFmtId="41" fontId="10" fillId="2" borderId="0" xfId="1" applyFont="1" applyFill="1"/>
    <xf numFmtId="0" fontId="16" fillId="2" borderId="1" xfId="0" applyFont="1" applyFill="1" applyBorder="1" applyAlignment="1">
      <alignment wrapText="1"/>
    </xf>
    <xf numFmtId="0" fontId="10" fillId="2" borderId="0" xfId="0" applyFont="1" applyFill="1" applyBorder="1" applyAlignment="1">
      <alignment vertical="top"/>
    </xf>
    <xf numFmtId="0" fontId="11" fillId="2" borderId="1" xfId="0" applyFont="1" applyFill="1" applyBorder="1" applyAlignment="1">
      <alignment horizontal="center" vertical="top"/>
    </xf>
    <xf numFmtId="0" fontId="13" fillId="2" borderId="1" xfId="0" quotePrefix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vertical="top" wrapText="1"/>
    </xf>
    <xf numFmtId="41" fontId="13" fillId="2" borderId="1" xfId="1" applyFont="1" applyFill="1" applyBorder="1" applyAlignment="1">
      <alignment horizontal="center" vertical="top"/>
    </xf>
    <xf numFmtId="41" fontId="12" fillId="2" borderId="1" xfId="1" applyFont="1" applyFill="1" applyBorder="1" applyAlignment="1">
      <alignment vertical="top" wrapText="1"/>
    </xf>
    <xf numFmtId="41" fontId="12" fillId="2" borderId="1" xfId="1" applyFont="1" applyFill="1" applyBorder="1" applyAlignment="1">
      <alignment vertical="top"/>
    </xf>
    <xf numFmtId="41" fontId="13" fillId="2" borderId="1" xfId="1" applyFon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3" fillId="2" borderId="1" xfId="0" applyFont="1" applyFill="1" applyBorder="1" applyAlignment="1"/>
    <xf numFmtId="0" fontId="20" fillId="2" borderId="0" xfId="0" applyFont="1" applyFill="1" applyBorder="1"/>
    <xf numFmtId="0" fontId="20" fillId="2" borderId="0" xfId="0" applyFont="1" applyFill="1" applyBorder="1" applyAlignment="1">
      <alignment wrapText="1"/>
    </xf>
    <xf numFmtId="0" fontId="12" fillId="2" borderId="1" xfId="0" applyFont="1" applyFill="1" applyBorder="1" applyAlignment="1"/>
    <xf numFmtId="0" fontId="22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horizontal="left" vertical="center"/>
    </xf>
    <xf numFmtId="164" fontId="2" fillId="2" borderId="1" xfId="0" quotePrefix="1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2" fillId="2" borderId="1" xfId="0" quotePrefix="1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6" fontId="17" fillId="2" borderId="1" xfId="1" applyNumberFormat="1" applyFont="1" applyFill="1" applyBorder="1" applyAlignment="1">
      <alignment horizontal="right"/>
    </xf>
    <xf numFmtId="41" fontId="17" fillId="2" borderId="1" xfId="1" applyFont="1" applyFill="1" applyBorder="1" applyAlignment="1">
      <alignment horizontal="left" vertical="top"/>
    </xf>
    <xf numFmtId="41" fontId="17" fillId="2" borderId="1" xfId="1" applyFont="1" applyFill="1" applyBorder="1" applyAlignment="1">
      <alignment horizontal="left" vertical="center"/>
    </xf>
    <xf numFmtId="166" fontId="17" fillId="2" borderId="1" xfId="0" applyNumberFormat="1" applyFont="1" applyFill="1" applyBorder="1" applyAlignment="1">
      <alignment horizontal="right"/>
    </xf>
    <xf numFmtId="166" fontId="17" fillId="2" borderId="1" xfId="1" applyNumberFormat="1" applyFont="1" applyFill="1" applyBorder="1" applyAlignment="1">
      <alignment horizontal="center"/>
    </xf>
    <xf numFmtId="166" fontId="17" fillId="2" borderId="1" xfId="4" applyNumberFormat="1" applyFont="1" applyFill="1" applyBorder="1" applyAlignment="1">
      <alignment horizontal="right"/>
    </xf>
    <xf numFmtId="41" fontId="18" fillId="2" borderId="1" xfId="1" applyFont="1" applyFill="1" applyBorder="1" applyAlignment="1">
      <alignment horizontal="left" vertical="center"/>
    </xf>
    <xf numFmtId="41" fontId="17" fillId="2" borderId="1" xfId="1" applyFont="1" applyFill="1" applyBorder="1" applyAlignment="1">
      <alignment horizontal="center"/>
    </xf>
    <xf numFmtId="41" fontId="17" fillId="2" borderId="1" xfId="1" applyFont="1" applyFill="1" applyBorder="1" applyAlignment="1">
      <alignment horizontal="right" vertical="center"/>
    </xf>
    <xf numFmtId="41" fontId="17" fillId="2" borderId="1" xfId="1" applyFont="1" applyFill="1" applyBorder="1" applyAlignment="1">
      <alignment horizontal="right" vertical="top"/>
    </xf>
    <xf numFmtId="41" fontId="17" fillId="2" borderId="1" xfId="1" applyFont="1" applyFill="1" applyBorder="1" applyAlignment="1">
      <alignment horizontal="left"/>
    </xf>
    <xf numFmtId="166" fontId="21" fillId="2" borderId="1" xfId="1" applyNumberFormat="1" applyFont="1" applyFill="1" applyBorder="1" applyAlignment="1">
      <alignment horizontal="left" vertical="top"/>
    </xf>
    <xf numFmtId="41" fontId="15" fillId="2" borderId="1" xfId="1" applyFont="1" applyFill="1" applyBorder="1" applyAlignment="1">
      <alignment horizontal="left" vertical="center"/>
    </xf>
    <xf numFmtId="41" fontId="23" fillId="2" borderId="1" xfId="1" applyFont="1" applyFill="1" applyBorder="1" applyAlignment="1">
      <alignment horizontal="right" vertical="center"/>
    </xf>
    <xf numFmtId="41" fontId="23" fillId="2" borderId="1" xfId="1" applyFont="1" applyFill="1" applyBorder="1" applyAlignment="1">
      <alignment horizontal="center" vertical="center"/>
    </xf>
    <xf numFmtId="166" fontId="17" fillId="2" borderId="1" xfId="1" applyNumberFormat="1" applyFont="1" applyFill="1" applyBorder="1" applyAlignment="1">
      <alignment horizontal="center" vertical="center"/>
    </xf>
    <xf numFmtId="41" fontId="18" fillId="2" borderId="1" xfId="1" applyFont="1" applyFill="1" applyBorder="1" applyAlignment="1">
      <alignment horizontal="right" vertical="center"/>
    </xf>
    <xf numFmtId="41" fontId="24" fillId="2" borderId="1" xfId="1" applyFont="1" applyFill="1" applyBorder="1" applyAlignment="1">
      <alignment horizontal="right" vertical="top"/>
    </xf>
    <xf numFmtId="166" fontId="20" fillId="2" borderId="1" xfId="4" applyNumberFormat="1" applyFont="1" applyFill="1" applyBorder="1" applyAlignment="1">
      <alignment horizontal="right"/>
    </xf>
    <xf numFmtId="166" fontId="17" fillId="2" borderId="1" xfId="1" applyNumberFormat="1" applyFont="1" applyFill="1" applyBorder="1" applyAlignment="1">
      <alignment horizontal="left" vertical="center"/>
    </xf>
    <xf numFmtId="41" fontId="21" fillId="2" borderId="1" xfId="1" applyFont="1" applyFill="1" applyBorder="1" applyAlignment="1">
      <alignment horizontal="left" vertical="center"/>
    </xf>
    <xf numFmtId="41" fontId="10" fillId="2" borderId="0" xfId="0" applyNumberFormat="1" applyFont="1" applyFill="1"/>
  </cellXfs>
  <cellStyles count="5">
    <cellStyle name="Comma" xfId="4" builtinId="3"/>
    <cellStyle name="Comma [0]" xfId="1" builtinId="6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2"/>
  <sheetViews>
    <sheetView showGridLines="0" zoomScaleNormal="100" workbookViewId="0">
      <selection activeCell="H26" sqref="H26"/>
    </sheetView>
  </sheetViews>
  <sheetFormatPr defaultRowHeight="15" x14ac:dyDescent="0.25"/>
  <cols>
    <col min="1" max="1" width="7" style="1" customWidth="1"/>
    <col min="2" max="2" width="43" customWidth="1"/>
    <col min="4" max="5" width="6.7109375" style="6" customWidth="1"/>
    <col min="6" max="6" width="7.28515625" style="6" customWidth="1"/>
    <col min="7" max="8" width="7.5703125" style="6" customWidth="1"/>
    <col min="9" max="10" width="7.5703125" customWidth="1"/>
    <col min="11" max="12" width="7.7109375" style="1" customWidth="1"/>
    <col min="13" max="13" width="7.7109375" customWidth="1"/>
    <col min="14" max="17" width="5.28515625" customWidth="1"/>
    <col min="18" max="18" width="6.28515625" customWidth="1"/>
    <col min="19" max="19" width="11.140625" bestFit="1" customWidth="1"/>
  </cols>
  <sheetData>
    <row r="1" spans="1:19" s="2" customFormat="1" ht="15.75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s="2" customFormat="1" ht="15.75" x14ac:dyDescent="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s="2" customFormat="1" ht="15.75" x14ac:dyDescent="0.25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19" s="2" customFormat="1" ht="15.75" x14ac:dyDescent="0.25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</row>
    <row r="5" spans="1:19" s="2" customFormat="1" ht="15.75" x14ac:dyDescent="0.25">
      <c r="A5" s="15"/>
      <c r="B5" s="16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6"/>
      <c r="O5" s="16"/>
      <c r="P5" s="16"/>
      <c r="Q5" s="16"/>
      <c r="R5" s="16"/>
      <c r="S5" s="16"/>
    </row>
    <row r="6" spans="1:19" s="3" customFormat="1" ht="40.5" customHeight="1" x14ac:dyDescent="0.25">
      <c r="A6" s="18" t="s">
        <v>4</v>
      </c>
      <c r="B6" s="19" t="s">
        <v>5</v>
      </c>
      <c r="C6" s="18" t="s">
        <v>6</v>
      </c>
      <c r="D6" s="111" t="s">
        <v>7</v>
      </c>
      <c r="E6" s="111"/>
      <c r="F6" s="111"/>
      <c r="G6" s="111"/>
      <c r="H6" s="111"/>
      <c r="I6" s="112" t="s">
        <v>8</v>
      </c>
      <c r="J6" s="112"/>
      <c r="K6" s="112"/>
      <c r="L6" s="112"/>
      <c r="M6" s="112"/>
      <c r="N6" s="112" t="s">
        <v>9</v>
      </c>
      <c r="O6" s="112"/>
      <c r="P6" s="112"/>
      <c r="Q6" s="112"/>
      <c r="R6" s="112"/>
      <c r="S6" s="20" t="s">
        <v>10</v>
      </c>
    </row>
    <row r="7" spans="1:19" s="4" customFormat="1" ht="15.75" x14ac:dyDescent="0.25">
      <c r="A7" s="21">
        <v>1</v>
      </c>
      <c r="B7" s="21">
        <v>2</v>
      </c>
      <c r="C7" s="21">
        <v>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1">
        <v>1</v>
      </c>
      <c r="J7" s="21">
        <v>2</v>
      </c>
      <c r="K7" s="21">
        <v>3</v>
      </c>
      <c r="L7" s="21">
        <v>4</v>
      </c>
      <c r="M7" s="21">
        <v>5</v>
      </c>
      <c r="N7" s="21">
        <v>1</v>
      </c>
      <c r="O7" s="21">
        <v>2</v>
      </c>
      <c r="P7" s="21">
        <v>3</v>
      </c>
      <c r="Q7" s="21">
        <v>4</v>
      </c>
      <c r="R7" s="21">
        <v>5</v>
      </c>
      <c r="S7" s="21"/>
    </row>
    <row r="8" spans="1:19" x14ac:dyDescent="0.25">
      <c r="A8" s="5">
        <v>1</v>
      </c>
      <c r="B8" s="5">
        <v>2</v>
      </c>
      <c r="C8" s="5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</row>
    <row r="9" spans="1:19" ht="26.25" x14ac:dyDescent="0.25">
      <c r="A9" s="23">
        <v>1</v>
      </c>
      <c r="B9" s="24" t="s">
        <v>11</v>
      </c>
      <c r="C9" s="21"/>
      <c r="D9" s="25">
        <v>0.67</v>
      </c>
      <c r="E9" s="25">
        <v>0.71</v>
      </c>
      <c r="F9" s="25">
        <v>0.75</v>
      </c>
      <c r="G9" s="25">
        <v>0.79</v>
      </c>
      <c r="H9" s="25">
        <v>0.83</v>
      </c>
      <c r="I9" s="26">
        <v>0.54820000000000002</v>
      </c>
      <c r="J9" s="27">
        <v>0.56669999999999998</v>
      </c>
      <c r="K9" s="28">
        <v>1.0103</v>
      </c>
      <c r="L9" s="28">
        <v>0.77059999999999995</v>
      </c>
      <c r="M9" s="26">
        <v>0.72</v>
      </c>
      <c r="N9" s="29">
        <f>I9/D9</f>
        <v>0.8182089552238806</v>
      </c>
      <c r="O9" s="29">
        <f t="shared" ref="O9:R9" si="0">J9/E9</f>
        <v>0.79816901408450702</v>
      </c>
      <c r="P9" s="29">
        <f t="shared" si="0"/>
        <v>1.3470666666666666</v>
      </c>
      <c r="Q9" s="29">
        <f t="shared" si="0"/>
        <v>0.97544303797468346</v>
      </c>
      <c r="R9" s="26">
        <f t="shared" si="0"/>
        <v>0.86746987951807231</v>
      </c>
      <c r="S9" s="30"/>
    </row>
    <row r="10" spans="1:19" x14ac:dyDescent="0.25">
      <c r="A10" s="23">
        <v>2</v>
      </c>
      <c r="B10" s="24" t="s">
        <v>12</v>
      </c>
      <c r="C10" s="21"/>
      <c r="D10" s="22"/>
      <c r="E10" s="22"/>
      <c r="F10" s="22"/>
      <c r="G10" s="22"/>
      <c r="H10" s="22"/>
      <c r="I10" s="30"/>
      <c r="J10" s="30"/>
      <c r="K10" s="28"/>
      <c r="L10" s="28"/>
      <c r="M10" s="30"/>
      <c r="N10" s="29"/>
      <c r="O10" s="29"/>
      <c r="P10" s="29"/>
      <c r="Q10" s="29"/>
      <c r="R10" s="26"/>
      <c r="S10" s="30"/>
    </row>
    <row r="11" spans="1:19" x14ac:dyDescent="0.25">
      <c r="A11" s="23"/>
      <c r="B11" s="24" t="s">
        <v>13</v>
      </c>
      <c r="C11" s="21"/>
      <c r="D11" s="22"/>
      <c r="E11" s="22"/>
      <c r="F11" s="22"/>
      <c r="G11" s="22"/>
      <c r="H11" s="22"/>
      <c r="I11" s="30"/>
      <c r="J11" s="30"/>
      <c r="K11" s="21"/>
      <c r="L11" s="28"/>
      <c r="M11" s="30"/>
      <c r="N11" s="29"/>
      <c r="O11" s="29"/>
      <c r="P11" s="29"/>
      <c r="Q11" s="29"/>
      <c r="R11" s="26"/>
      <c r="S11" s="30"/>
    </row>
    <row r="12" spans="1:19" x14ac:dyDescent="0.25">
      <c r="A12" s="23"/>
      <c r="B12" s="24" t="s">
        <v>14</v>
      </c>
      <c r="C12" s="21"/>
      <c r="D12" s="31">
        <v>0.87629999999999997</v>
      </c>
      <c r="E12" s="31">
        <v>0.88780000000000003</v>
      </c>
      <c r="F12" s="31">
        <v>0.89929999999999999</v>
      </c>
      <c r="G12" s="31">
        <v>0.91080000000000005</v>
      </c>
      <c r="H12" s="31">
        <v>0.92230000000000001</v>
      </c>
      <c r="I12" s="31">
        <v>0.50039999999999996</v>
      </c>
      <c r="J12" s="31">
        <v>0.62050000000000005</v>
      </c>
      <c r="K12" s="31">
        <v>0.50129999999999997</v>
      </c>
      <c r="L12" s="31">
        <v>0.61890000000000001</v>
      </c>
      <c r="M12" s="31">
        <v>0.72</v>
      </c>
      <c r="N12" s="29">
        <f t="shared" ref="N12:N52" si="1">I12/D12</f>
        <v>0.57103731598767538</v>
      </c>
      <c r="O12" s="29">
        <f t="shared" ref="O12:O52" si="2">J12/E12</f>
        <v>0.69891867537733732</v>
      </c>
      <c r="P12" s="29">
        <f t="shared" ref="P12:P52" si="3">K12/F12</f>
        <v>0.55743355943511619</v>
      </c>
      <c r="Q12" s="29">
        <f t="shared" ref="Q12:Q52" si="4">L12/G12</f>
        <v>0.67951251646903821</v>
      </c>
      <c r="R12" s="26">
        <f t="shared" ref="R12:R52" si="5">M12/H12</f>
        <v>0.78065705301962485</v>
      </c>
      <c r="S12" s="30"/>
    </row>
    <row r="13" spans="1:19" x14ac:dyDescent="0.25">
      <c r="A13" s="23"/>
      <c r="B13" s="24" t="s">
        <v>15</v>
      </c>
      <c r="C13" s="21"/>
      <c r="D13" s="25">
        <v>1</v>
      </c>
      <c r="E13" s="25">
        <v>1</v>
      </c>
      <c r="F13" s="25">
        <v>1</v>
      </c>
      <c r="G13" s="25">
        <v>1</v>
      </c>
      <c r="H13" s="25">
        <v>1</v>
      </c>
      <c r="I13" s="31">
        <v>0.98670000000000002</v>
      </c>
      <c r="J13" s="25">
        <v>0.97819999999999996</v>
      </c>
      <c r="K13" s="31">
        <v>1.0112000000000001</v>
      </c>
      <c r="L13" s="31">
        <v>1.05</v>
      </c>
      <c r="M13" s="31">
        <v>1.1153999999999999</v>
      </c>
      <c r="N13" s="29">
        <f t="shared" si="1"/>
        <v>0.98670000000000002</v>
      </c>
      <c r="O13" s="29">
        <f t="shared" si="2"/>
        <v>0.97819999999999996</v>
      </c>
      <c r="P13" s="29">
        <f t="shared" si="3"/>
        <v>1.0112000000000001</v>
      </c>
      <c r="Q13" s="29">
        <f t="shared" si="4"/>
        <v>1.05</v>
      </c>
      <c r="R13" s="26">
        <f t="shared" si="5"/>
        <v>1.1153999999999999</v>
      </c>
      <c r="S13" s="30"/>
    </row>
    <row r="14" spans="1:19" x14ac:dyDescent="0.25">
      <c r="A14" s="23"/>
      <c r="B14" s="24" t="s">
        <v>16</v>
      </c>
      <c r="C14" s="21"/>
      <c r="D14" s="25">
        <v>1</v>
      </c>
      <c r="E14" s="25">
        <v>1</v>
      </c>
      <c r="F14" s="25">
        <v>1</v>
      </c>
      <c r="G14" s="25">
        <v>1</v>
      </c>
      <c r="H14" s="25">
        <v>1</v>
      </c>
      <c r="I14" s="31">
        <v>1.1327</v>
      </c>
      <c r="J14" s="25">
        <v>0.9899</v>
      </c>
      <c r="K14" s="31">
        <v>1.0145</v>
      </c>
      <c r="L14" s="31">
        <v>1.0092000000000001</v>
      </c>
      <c r="M14" s="31">
        <v>1.4418</v>
      </c>
      <c r="N14" s="29">
        <f t="shared" si="1"/>
        <v>1.1327</v>
      </c>
      <c r="O14" s="29">
        <f t="shared" si="2"/>
        <v>0.9899</v>
      </c>
      <c r="P14" s="29">
        <f t="shared" si="3"/>
        <v>1.0145</v>
      </c>
      <c r="Q14" s="29">
        <f t="shared" si="4"/>
        <v>1.0092000000000001</v>
      </c>
      <c r="R14" s="26">
        <f t="shared" si="5"/>
        <v>1.4418</v>
      </c>
      <c r="S14" s="30"/>
    </row>
    <row r="15" spans="1:19" x14ac:dyDescent="0.25">
      <c r="A15" s="23"/>
      <c r="B15" s="24" t="s">
        <v>17</v>
      </c>
      <c r="C15" s="21"/>
      <c r="D15" s="31">
        <v>0.70840000000000003</v>
      </c>
      <c r="E15" s="31">
        <v>0.72019999999999995</v>
      </c>
      <c r="F15" s="31">
        <v>0.73199999999999998</v>
      </c>
      <c r="G15" s="31">
        <v>0.74380000000000002</v>
      </c>
      <c r="H15" s="31">
        <v>0.75560000000000005</v>
      </c>
      <c r="I15" s="31">
        <v>0.70740000000000003</v>
      </c>
      <c r="J15" s="31">
        <v>0.79069999999999996</v>
      </c>
      <c r="K15" s="31">
        <v>0.78879999999999995</v>
      </c>
      <c r="L15" s="31">
        <v>0.81759999999999999</v>
      </c>
      <c r="M15" s="31">
        <v>0.86160000000000003</v>
      </c>
      <c r="N15" s="29">
        <f t="shared" si="1"/>
        <v>0.99858836815358554</v>
      </c>
      <c r="O15" s="29">
        <f t="shared" si="2"/>
        <v>1.0978894751457928</v>
      </c>
      <c r="P15" s="29">
        <f t="shared" si="3"/>
        <v>1.0775956284153005</v>
      </c>
      <c r="Q15" s="29">
        <f t="shared" si="4"/>
        <v>1.0992202204893788</v>
      </c>
      <c r="R15" s="26">
        <f t="shared" si="5"/>
        <v>1.1402858655373214</v>
      </c>
      <c r="S15" s="30"/>
    </row>
    <row r="16" spans="1:19" x14ac:dyDescent="0.25">
      <c r="A16" s="23"/>
      <c r="B16" s="24" t="s">
        <v>18</v>
      </c>
      <c r="C16" s="21"/>
      <c r="D16" s="22"/>
      <c r="E16" s="22"/>
      <c r="F16" s="22"/>
      <c r="G16" s="22"/>
      <c r="H16" s="22"/>
      <c r="I16" s="30"/>
      <c r="J16" s="30"/>
      <c r="K16" s="21"/>
      <c r="L16" s="28"/>
      <c r="M16" s="30"/>
      <c r="N16" s="29"/>
      <c r="O16" s="29"/>
      <c r="P16" s="29"/>
      <c r="Q16" s="29"/>
      <c r="R16" s="26"/>
      <c r="S16" s="30"/>
    </row>
    <row r="17" spans="1:19" x14ac:dyDescent="0.25">
      <c r="A17" s="23"/>
      <c r="B17" s="24" t="s">
        <v>19</v>
      </c>
      <c r="C17" s="21"/>
      <c r="D17" s="31">
        <v>0.88800000000000001</v>
      </c>
      <c r="E17" s="31">
        <v>0.88849999999999996</v>
      </c>
      <c r="F17" s="31">
        <v>0.88900000000000001</v>
      </c>
      <c r="G17" s="31">
        <v>0.88949999999999996</v>
      </c>
      <c r="H17" s="31">
        <v>0.89</v>
      </c>
      <c r="I17" s="31">
        <v>0.87050000000000005</v>
      </c>
      <c r="J17" s="31">
        <v>0.89239999999999997</v>
      </c>
      <c r="K17" s="31">
        <v>0.89349999999999996</v>
      </c>
      <c r="L17" s="31">
        <v>0.90239999999999998</v>
      </c>
      <c r="M17" s="31">
        <v>0.90400000000000003</v>
      </c>
      <c r="N17" s="29">
        <f t="shared" si="1"/>
        <v>0.9802927927927928</v>
      </c>
      <c r="O17" s="29">
        <f t="shared" si="2"/>
        <v>1.0043894203714125</v>
      </c>
      <c r="P17" s="29">
        <f t="shared" si="3"/>
        <v>1.0050618672665916</v>
      </c>
      <c r="Q17" s="29">
        <f t="shared" si="4"/>
        <v>1.0145025295109613</v>
      </c>
      <c r="R17" s="26">
        <f t="shared" si="5"/>
        <v>1.0157303370786517</v>
      </c>
      <c r="S17" s="30"/>
    </row>
    <row r="18" spans="1:19" x14ac:dyDescent="0.25">
      <c r="A18" s="23"/>
      <c r="B18" s="24" t="s">
        <v>20</v>
      </c>
      <c r="C18" s="21"/>
      <c r="D18" s="31">
        <v>0.77649999999999997</v>
      </c>
      <c r="E18" s="31">
        <v>0.77800000000000002</v>
      </c>
      <c r="F18" s="31">
        <v>0.77949999999999997</v>
      </c>
      <c r="G18" s="31">
        <v>0.78100000000000003</v>
      </c>
      <c r="H18" s="31">
        <v>0.78249999999999997</v>
      </c>
      <c r="I18" s="31">
        <v>0.73799999999999999</v>
      </c>
      <c r="J18" s="32">
        <v>0.74390000000000001</v>
      </c>
      <c r="K18" s="31">
        <v>0.75209999999999999</v>
      </c>
      <c r="L18" s="31">
        <v>0.78410000000000002</v>
      </c>
      <c r="M18" s="31">
        <v>0.79969999999999997</v>
      </c>
      <c r="N18" s="29">
        <f t="shared" si="1"/>
        <v>0.95041854475209275</v>
      </c>
      <c r="O18" s="29">
        <f t="shared" si="2"/>
        <v>0.95616966580976859</v>
      </c>
      <c r="P18" s="29">
        <f t="shared" si="3"/>
        <v>0.96484926234765878</v>
      </c>
      <c r="Q18" s="29">
        <f t="shared" si="4"/>
        <v>1.0039692701664533</v>
      </c>
      <c r="R18" s="26">
        <f t="shared" si="5"/>
        <v>1.0219808306709266</v>
      </c>
      <c r="S18" s="30"/>
    </row>
    <row r="19" spans="1:19" x14ac:dyDescent="0.25">
      <c r="A19" s="23"/>
      <c r="B19" s="24" t="s">
        <v>21</v>
      </c>
      <c r="C19" s="21"/>
      <c r="D19" s="31">
        <v>0.50970000000000004</v>
      </c>
      <c r="E19" s="31">
        <v>0.5212</v>
      </c>
      <c r="F19" s="31">
        <v>0.53269999999999995</v>
      </c>
      <c r="G19" s="31">
        <v>0.54420000000000002</v>
      </c>
      <c r="H19" s="31">
        <v>0.55569999999999997</v>
      </c>
      <c r="I19" s="31">
        <v>0.50929999999999997</v>
      </c>
      <c r="J19" s="32">
        <v>0.56259999999999999</v>
      </c>
      <c r="K19" s="31">
        <v>0.5726</v>
      </c>
      <c r="L19" s="31">
        <v>0.58530000000000004</v>
      </c>
      <c r="M19" s="31">
        <v>0.60619999999999996</v>
      </c>
      <c r="N19" s="29">
        <f t="shared" si="1"/>
        <v>0.99921522464194612</v>
      </c>
      <c r="O19" s="29">
        <f t="shared" si="2"/>
        <v>1.0794320798158097</v>
      </c>
      <c r="P19" s="29">
        <f t="shared" si="3"/>
        <v>1.0749014454664916</v>
      </c>
      <c r="Q19" s="29">
        <f t="shared" si="4"/>
        <v>1.0755237045203969</v>
      </c>
      <c r="R19" s="26">
        <f t="shared" si="5"/>
        <v>1.0908763721432428</v>
      </c>
      <c r="S19" s="30"/>
    </row>
    <row r="20" spans="1:19" ht="26.25" x14ac:dyDescent="0.25">
      <c r="A20" s="23">
        <v>3</v>
      </c>
      <c r="B20" s="24" t="s">
        <v>22</v>
      </c>
      <c r="C20" s="21"/>
      <c r="D20" s="22"/>
      <c r="E20" s="22"/>
      <c r="F20" s="22"/>
      <c r="G20" s="22"/>
      <c r="H20" s="22"/>
      <c r="I20" s="27"/>
      <c r="J20" s="30"/>
      <c r="K20" s="21"/>
      <c r="L20" s="21"/>
      <c r="M20" s="30"/>
      <c r="N20" s="29"/>
      <c r="O20" s="29"/>
      <c r="P20" s="29"/>
      <c r="Q20" s="29"/>
      <c r="R20" s="26"/>
      <c r="S20" s="30"/>
    </row>
    <row r="21" spans="1:19" x14ac:dyDescent="0.25">
      <c r="A21" s="23"/>
      <c r="B21" s="24" t="s">
        <v>23</v>
      </c>
      <c r="C21" s="21"/>
      <c r="D21" s="33">
        <v>5.347222222222222E-2</v>
      </c>
      <c r="E21" s="33">
        <v>5.347222222222222E-2</v>
      </c>
      <c r="F21" s="33">
        <v>5.347222222222222E-2</v>
      </c>
      <c r="G21" s="34">
        <v>6.1111111111111116E-2</v>
      </c>
      <c r="H21" s="34">
        <v>6.1111111111111116E-2</v>
      </c>
      <c r="I21" s="33">
        <v>5.347222222222222E-2</v>
      </c>
      <c r="J21" s="35">
        <v>5.347222222222222E-2</v>
      </c>
      <c r="K21" s="44">
        <v>5.347222222222222E-2</v>
      </c>
      <c r="L21" s="44">
        <v>5.347222222222222E-2</v>
      </c>
      <c r="M21" s="44">
        <v>5.347222222222222E-2</v>
      </c>
      <c r="N21" s="29">
        <f t="shared" si="1"/>
        <v>1</v>
      </c>
      <c r="O21" s="29">
        <f t="shared" si="2"/>
        <v>1</v>
      </c>
      <c r="P21" s="29">
        <f t="shared" si="3"/>
        <v>1</v>
      </c>
      <c r="Q21" s="29">
        <f t="shared" si="4"/>
        <v>0.87499999999999989</v>
      </c>
      <c r="R21" s="26">
        <f t="shared" si="5"/>
        <v>0.87499999999999989</v>
      </c>
      <c r="S21" s="30"/>
    </row>
    <row r="22" spans="1:19" x14ac:dyDescent="0.25">
      <c r="A22" s="23"/>
      <c r="B22" s="24" t="s">
        <v>24</v>
      </c>
      <c r="C22" s="21"/>
      <c r="D22" s="33">
        <v>6.0416666666666667E-2</v>
      </c>
      <c r="E22" s="33">
        <v>6.0416666666666667E-2</v>
      </c>
      <c r="F22" s="33">
        <v>6.0416666666666667E-2</v>
      </c>
      <c r="G22" s="34">
        <v>6.3888888888888884E-2</v>
      </c>
      <c r="H22" s="34">
        <v>6.3888888888888884E-2</v>
      </c>
      <c r="I22" s="33">
        <v>6.1111111111111116E-2</v>
      </c>
      <c r="J22" s="35">
        <v>6.0416666666666667E-2</v>
      </c>
      <c r="K22" s="44">
        <v>6.0416666666666667E-2</v>
      </c>
      <c r="L22" s="44">
        <v>6.0416666666666667E-2</v>
      </c>
      <c r="M22" s="44">
        <v>6.0416666666666667E-2</v>
      </c>
      <c r="N22" s="29">
        <f t="shared" si="1"/>
        <v>1.0114942528735633</v>
      </c>
      <c r="O22" s="29">
        <f t="shared" si="2"/>
        <v>1</v>
      </c>
      <c r="P22" s="29">
        <f t="shared" si="3"/>
        <v>1</v>
      </c>
      <c r="Q22" s="29">
        <f t="shared" si="4"/>
        <v>0.94565217391304357</v>
      </c>
      <c r="R22" s="26">
        <f t="shared" si="5"/>
        <v>0.94565217391304357</v>
      </c>
      <c r="S22" s="30"/>
    </row>
    <row r="23" spans="1:19" x14ac:dyDescent="0.25">
      <c r="A23" s="23"/>
      <c r="B23" s="24" t="s">
        <v>25</v>
      </c>
      <c r="C23" s="21"/>
      <c r="D23" s="33">
        <v>6.3194444444444442E-2</v>
      </c>
      <c r="E23" s="33">
        <v>6.3194444444444442E-2</v>
      </c>
      <c r="F23" s="33">
        <v>6.3194444444444442E-2</v>
      </c>
      <c r="G23" s="34">
        <v>6.3888888888888884E-2</v>
      </c>
      <c r="H23" s="34">
        <v>6.3888888888888884E-2</v>
      </c>
      <c r="I23" s="43">
        <v>6.0416666666666667E-2</v>
      </c>
      <c r="J23" s="35">
        <v>6.0416666666666667E-2</v>
      </c>
      <c r="K23" s="44">
        <v>6.3194444444444442E-2</v>
      </c>
      <c r="L23" s="44">
        <v>6.3194444444444442E-2</v>
      </c>
      <c r="M23" s="44">
        <v>6.3194444444444442E-2</v>
      </c>
      <c r="N23" s="29">
        <f t="shared" si="1"/>
        <v>0.95604395604395609</v>
      </c>
      <c r="O23" s="29">
        <f t="shared" si="2"/>
        <v>0.95604395604395609</v>
      </c>
      <c r="P23" s="29">
        <f t="shared" si="3"/>
        <v>1</v>
      </c>
      <c r="Q23" s="29">
        <f t="shared" si="4"/>
        <v>0.98913043478260876</v>
      </c>
      <c r="R23" s="26">
        <f t="shared" si="5"/>
        <v>0.98913043478260876</v>
      </c>
      <c r="S23" s="30"/>
    </row>
    <row r="24" spans="1:19" ht="26.25" x14ac:dyDescent="0.25">
      <c r="A24" s="23">
        <v>4</v>
      </c>
      <c r="B24" s="24" t="s">
        <v>26</v>
      </c>
      <c r="C24" s="21"/>
      <c r="D24" s="22"/>
      <c r="E24" s="22"/>
      <c r="F24" s="22"/>
      <c r="G24" s="22"/>
      <c r="H24" s="22"/>
      <c r="I24" s="30"/>
      <c r="J24" s="30"/>
      <c r="K24" s="21"/>
      <c r="L24" s="21"/>
      <c r="M24" s="30"/>
      <c r="N24" s="29"/>
      <c r="O24" s="29"/>
      <c r="P24" s="29"/>
      <c r="Q24" s="29"/>
      <c r="R24" s="26"/>
      <c r="S24" s="30"/>
    </row>
    <row r="25" spans="1:19" x14ac:dyDescent="0.25">
      <c r="A25" s="23"/>
      <c r="B25" s="24" t="s">
        <v>23</v>
      </c>
      <c r="C25" s="21"/>
      <c r="D25" s="33">
        <v>5.0694444444444452E-2</v>
      </c>
      <c r="E25" s="33">
        <v>5.2083333333333336E-2</v>
      </c>
      <c r="F25" s="33">
        <v>5.2083333333333336E-2</v>
      </c>
      <c r="G25" s="34">
        <v>5.5555555555555552E-2</v>
      </c>
      <c r="H25" s="34">
        <v>5.5555555555555552E-2</v>
      </c>
      <c r="I25" s="35">
        <v>5.347222222222222E-2</v>
      </c>
      <c r="J25" s="35">
        <v>5.347222222222222E-2</v>
      </c>
      <c r="K25" s="44">
        <v>5.2777777777777778E-2</v>
      </c>
      <c r="L25" s="44">
        <v>5.2777777777777778E-2</v>
      </c>
      <c r="M25" s="44">
        <v>5.2777777777777778E-2</v>
      </c>
      <c r="N25" s="29">
        <f t="shared" si="1"/>
        <v>1.054794520547945</v>
      </c>
      <c r="O25" s="29">
        <f t="shared" si="2"/>
        <v>1.0266666666666666</v>
      </c>
      <c r="P25" s="29">
        <f t="shared" si="3"/>
        <v>1.0133333333333332</v>
      </c>
      <c r="Q25" s="29">
        <f t="shared" si="4"/>
        <v>0.95000000000000007</v>
      </c>
      <c r="R25" s="26">
        <f t="shared" si="5"/>
        <v>0.95000000000000007</v>
      </c>
      <c r="S25" s="30"/>
    </row>
    <row r="26" spans="1:19" x14ac:dyDescent="0.25">
      <c r="A26" s="23"/>
      <c r="B26" s="24" t="s">
        <v>24</v>
      </c>
      <c r="C26" s="21"/>
      <c r="D26" s="33">
        <v>4.9305555555555554E-2</v>
      </c>
      <c r="E26" s="33">
        <v>6.25E-2</v>
      </c>
      <c r="F26" s="33">
        <v>6.25E-2</v>
      </c>
      <c r="G26" s="33">
        <v>5.5555555555555552E-2</v>
      </c>
      <c r="H26" s="33">
        <v>5.5555555555555552E-2</v>
      </c>
      <c r="I26" s="35">
        <v>6.1111111111111116E-2</v>
      </c>
      <c r="J26" s="35">
        <v>6.1111111111111116E-2</v>
      </c>
      <c r="K26" s="44">
        <v>5.5555555555555552E-2</v>
      </c>
      <c r="L26" s="44">
        <v>5.5555555555555552E-2</v>
      </c>
      <c r="M26" s="44">
        <v>5.5555555555555552E-2</v>
      </c>
      <c r="N26" s="29">
        <f t="shared" si="1"/>
        <v>1.23943661971831</v>
      </c>
      <c r="O26" s="29">
        <f t="shared" si="2"/>
        <v>0.97777777777777786</v>
      </c>
      <c r="P26" s="29">
        <f t="shared" si="3"/>
        <v>0.88888888888888884</v>
      </c>
      <c r="Q26" s="29">
        <f t="shared" si="4"/>
        <v>1</v>
      </c>
      <c r="R26" s="26">
        <f t="shared" si="5"/>
        <v>1</v>
      </c>
      <c r="S26" s="30"/>
    </row>
    <row r="27" spans="1:19" x14ac:dyDescent="0.25">
      <c r="A27" s="23"/>
      <c r="B27" s="24" t="s">
        <v>25</v>
      </c>
      <c r="C27" s="21"/>
      <c r="D27" s="33">
        <v>4.7916666666666663E-2</v>
      </c>
      <c r="E27" s="33">
        <v>4.7916666666666663E-2</v>
      </c>
      <c r="F27" s="33">
        <v>4.7916666666666663E-2</v>
      </c>
      <c r="G27" s="33">
        <v>5.0694444444444452E-2</v>
      </c>
      <c r="H27" s="33">
        <v>5.2083333333333336E-2</v>
      </c>
      <c r="I27" s="35">
        <v>6.0416666666666667E-2</v>
      </c>
      <c r="J27" s="35">
        <v>6.0416666666666667E-2</v>
      </c>
      <c r="K27" s="44" t="s">
        <v>51</v>
      </c>
      <c r="L27" s="44" t="s">
        <v>51</v>
      </c>
      <c r="M27" s="44" t="s">
        <v>51</v>
      </c>
      <c r="N27" s="29">
        <f t="shared" si="1"/>
        <v>1.2608695652173914</v>
      </c>
      <c r="O27" s="29">
        <f t="shared" si="2"/>
        <v>1.2608695652173914</v>
      </c>
      <c r="P27" s="29">
        <f t="shared" si="3"/>
        <v>1.0289855072463769</v>
      </c>
      <c r="Q27" s="29">
        <f t="shared" si="4"/>
        <v>0.97260273972602718</v>
      </c>
      <c r="R27" s="26">
        <f t="shared" si="5"/>
        <v>0.94666666666666655</v>
      </c>
      <c r="S27" s="30"/>
    </row>
    <row r="28" spans="1:19" ht="39" x14ac:dyDescent="0.25">
      <c r="A28" s="23">
        <v>5</v>
      </c>
      <c r="B28" s="24" t="s">
        <v>27</v>
      </c>
      <c r="C28" s="21"/>
      <c r="D28" s="25">
        <v>1</v>
      </c>
      <c r="E28" s="25">
        <v>1</v>
      </c>
      <c r="F28" s="25">
        <v>1</v>
      </c>
      <c r="G28" s="25">
        <v>1</v>
      </c>
      <c r="H28" s="25">
        <v>1</v>
      </c>
      <c r="I28" s="25">
        <v>0.5</v>
      </c>
      <c r="J28" s="25">
        <v>0.5</v>
      </c>
      <c r="K28" s="25">
        <v>1</v>
      </c>
      <c r="L28" s="25">
        <v>1</v>
      </c>
      <c r="M28" s="25">
        <v>1</v>
      </c>
      <c r="N28" s="29">
        <f t="shared" si="1"/>
        <v>0.5</v>
      </c>
      <c r="O28" s="29">
        <f t="shared" si="2"/>
        <v>0.5</v>
      </c>
      <c r="P28" s="29">
        <f t="shared" si="3"/>
        <v>1</v>
      </c>
      <c r="Q28" s="29">
        <f t="shared" si="4"/>
        <v>1</v>
      </c>
      <c r="R28" s="26">
        <f t="shared" si="5"/>
        <v>1</v>
      </c>
      <c r="S28" s="30"/>
    </row>
    <row r="29" spans="1:19" ht="26.25" x14ac:dyDescent="0.25">
      <c r="A29" s="23">
        <v>6</v>
      </c>
      <c r="B29" s="24" t="s">
        <v>28</v>
      </c>
      <c r="C29" s="21"/>
      <c r="D29" s="25">
        <v>0.75</v>
      </c>
      <c r="E29" s="25">
        <v>0.78</v>
      </c>
      <c r="F29" s="25">
        <v>0.81</v>
      </c>
      <c r="G29" s="25">
        <v>0.84</v>
      </c>
      <c r="H29" s="25">
        <v>0.85</v>
      </c>
      <c r="I29" s="25">
        <v>0.83330000000000004</v>
      </c>
      <c r="J29" s="25">
        <v>0.75749999999999995</v>
      </c>
      <c r="K29" s="25">
        <v>0.8</v>
      </c>
      <c r="L29" s="25">
        <v>1.98</v>
      </c>
      <c r="M29" s="25">
        <v>0.70979999999999999</v>
      </c>
      <c r="N29" s="29">
        <f t="shared" si="1"/>
        <v>1.1110666666666666</v>
      </c>
      <c r="O29" s="29">
        <f t="shared" si="2"/>
        <v>0.97115384615384603</v>
      </c>
      <c r="P29" s="29">
        <f t="shared" si="3"/>
        <v>0.98765432098765427</v>
      </c>
      <c r="Q29" s="29">
        <f t="shared" si="4"/>
        <v>2.3571428571428572</v>
      </c>
      <c r="R29" s="26">
        <f t="shared" si="5"/>
        <v>0.83505882352941174</v>
      </c>
      <c r="S29" s="30"/>
    </row>
    <row r="30" spans="1:19" x14ac:dyDescent="0.25">
      <c r="A30" s="23">
        <v>7</v>
      </c>
      <c r="B30" s="24" t="s">
        <v>29</v>
      </c>
      <c r="C30" s="21"/>
      <c r="D30" s="36">
        <v>30</v>
      </c>
      <c r="E30" s="36">
        <v>33</v>
      </c>
      <c r="F30" s="36">
        <v>36</v>
      </c>
      <c r="G30" s="36">
        <v>55</v>
      </c>
      <c r="H30" s="36">
        <v>60</v>
      </c>
      <c r="I30" s="36">
        <v>83.33</v>
      </c>
      <c r="J30" s="36">
        <v>75.75</v>
      </c>
      <c r="K30" s="21">
        <v>48</v>
      </c>
      <c r="L30" s="21">
        <v>62</v>
      </c>
      <c r="M30" s="30">
        <v>101</v>
      </c>
      <c r="N30" s="29">
        <f t="shared" si="1"/>
        <v>2.7776666666666667</v>
      </c>
      <c r="O30" s="29">
        <f t="shared" si="2"/>
        <v>2.2954545454545454</v>
      </c>
      <c r="P30" s="29">
        <f t="shared" si="3"/>
        <v>1.3333333333333333</v>
      </c>
      <c r="Q30" s="29">
        <f t="shared" si="4"/>
        <v>1.1272727272727272</v>
      </c>
      <c r="R30" s="26">
        <f t="shared" si="5"/>
        <v>1.6833333333333333</v>
      </c>
      <c r="S30" s="30"/>
    </row>
    <row r="31" spans="1:19" x14ac:dyDescent="0.25">
      <c r="A31" s="23">
        <v>8</v>
      </c>
      <c r="B31" s="24" t="s">
        <v>30</v>
      </c>
      <c r="C31" s="21"/>
      <c r="D31" s="22"/>
      <c r="E31" s="22"/>
      <c r="F31" s="22"/>
      <c r="G31" s="22"/>
      <c r="H31" s="22"/>
      <c r="I31" s="30"/>
      <c r="J31" s="30"/>
      <c r="K31" s="21"/>
      <c r="L31" s="21"/>
      <c r="M31" s="30"/>
      <c r="N31" s="29"/>
      <c r="O31" s="29"/>
      <c r="P31" s="29"/>
      <c r="Q31" s="29"/>
      <c r="R31" s="26"/>
      <c r="S31" s="30"/>
    </row>
    <row r="32" spans="1:19" x14ac:dyDescent="0.25">
      <c r="A32" s="23"/>
      <c r="B32" s="24" t="s">
        <v>31</v>
      </c>
      <c r="C32" s="21"/>
      <c r="D32" s="36">
        <v>3</v>
      </c>
      <c r="E32" s="36">
        <v>2</v>
      </c>
      <c r="F32" s="36">
        <v>1</v>
      </c>
      <c r="G32" s="36">
        <v>4</v>
      </c>
      <c r="H32" s="36">
        <v>3</v>
      </c>
      <c r="I32" s="36">
        <v>5</v>
      </c>
      <c r="J32" s="36">
        <v>5</v>
      </c>
      <c r="K32" s="14">
        <v>5</v>
      </c>
      <c r="L32" s="21">
        <v>5</v>
      </c>
      <c r="M32" s="30">
        <v>5</v>
      </c>
      <c r="N32" s="29">
        <f t="shared" si="1"/>
        <v>1.6666666666666667</v>
      </c>
      <c r="O32" s="29">
        <f t="shared" si="2"/>
        <v>2.5</v>
      </c>
      <c r="P32" s="29">
        <f t="shared" si="3"/>
        <v>5</v>
      </c>
      <c r="Q32" s="29">
        <f t="shared" si="4"/>
        <v>1.25</v>
      </c>
      <c r="R32" s="26">
        <f t="shared" si="5"/>
        <v>1.6666666666666667</v>
      </c>
      <c r="S32" s="30"/>
    </row>
    <row r="33" spans="1:19" x14ac:dyDescent="0.25">
      <c r="A33" s="23"/>
      <c r="B33" s="24" t="s">
        <v>32</v>
      </c>
      <c r="C33" s="21"/>
      <c r="D33" s="36">
        <v>1</v>
      </c>
      <c r="E33" s="36">
        <v>1</v>
      </c>
      <c r="F33" s="36">
        <v>1</v>
      </c>
      <c r="G33" s="36">
        <v>4</v>
      </c>
      <c r="H33" s="36">
        <v>3</v>
      </c>
      <c r="I33" s="36">
        <v>5</v>
      </c>
      <c r="J33" s="36">
        <v>1</v>
      </c>
      <c r="K33" s="14">
        <v>5</v>
      </c>
      <c r="L33" s="21">
        <v>3</v>
      </c>
      <c r="M33" s="30">
        <v>3</v>
      </c>
      <c r="N33" s="29">
        <f t="shared" si="1"/>
        <v>5</v>
      </c>
      <c r="O33" s="29">
        <f t="shared" si="2"/>
        <v>1</v>
      </c>
      <c r="P33" s="29">
        <f t="shared" si="3"/>
        <v>5</v>
      </c>
      <c r="Q33" s="29">
        <f t="shared" si="4"/>
        <v>0.75</v>
      </c>
      <c r="R33" s="26">
        <f t="shared" si="5"/>
        <v>1</v>
      </c>
      <c r="S33" s="30"/>
    </row>
    <row r="34" spans="1:19" x14ac:dyDescent="0.25">
      <c r="A34" s="23"/>
      <c r="B34" s="24" t="s">
        <v>33</v>
      </c>
      <c r="C34" s="21"/>
      <c r="D34" s="36">
        <v>3</v>
      </c>
      <c r="E34" s="36">
        <v>2</v>
      </c>
      <c r="F34" s="36">
        <v>1</v>
      </c>
      <c r="G34" s="36">
        <v>4</v>
      </c>
      <c r="H34" s="36">
        <v>3</v>
      </c>
      <c r="I34" s="36">
        <v>3</v>
      </c>
      <c r="J34" s="36">
        <v>2</v>
      </c>
      <c r="K34" s="14">
        <v>5</v>
      </c>
      <c r="L34" s="21">
        <v>5</v>
      </c>
      <c r="M34" s="30">
        <v>2</v>
      </c>
      <c r="N34" s="29">
        <f t="shared" si="1"/>
        <v>1</v>
      </c>
      <c r="O34" s="29">
        <f t="shared" si="2"/>
        <v>1</v>
      </c>
      <c r="P34" s="29">
        <f t="shared" si="3"/>
        <v>5</v>
      </c>
      <c r="Q34" s="29">
        <f t="shared" si="4"/>
        <v>1.25</v>
      </c>
      <c r="R34" s="26">
        <f t="shared" si="5"/>
        <v>0.66666666666666663</v>
      </c>
      <c r="S34" s="30"/>
    </row>
    <row r="35" spans="1:19" x14ac:dyDescent="0.25">
      <c r="A35" s="23"/>
      <c r="B35" s="24" t="s">
        <v>34</v>
      </c>
      <c r="C35" s="21"/>
      <c r="D35" s="36">
        <v>3</v>
      </c>
      <c r="E35" s="36">
        <v>2</v>
      </c>
      <c r="F35" s="36">
        <v>1</v>
      </c>
      <c r="G35" s="36">
        <v>1</v>
      </c>
      <c r="H35" s="36">
        <v>1</v>
      </c>
      <c r="I35" s="36">
        <v>3</v>
      </c>
      <c r="J35" s="36">
        <v>2</v>
      </c>
      <c r="K35" s="14">
        <v>2</v>
      </c>
      <c r="L35" s="21">
        <v>2</v>
      </c>
      <c r="M35" s="30">
        <v>2</v>
      </c>
      <c r="N35" s="29">
        <f t="shared" si="1"/>
        <v>1</v>
      </c>
      <c r="O35" s="29">
        <f t="shared" si="2"/>
        <v>1</v>
      </c>
      <c r="P35" s="29">
        <f t="shared" si="3"/>
        <v>2</v>
      </c>
      <c r="Q35" s="29">
        <f t="shared" si="4"/>
        <v>2</v>
      </c>
      <c r="R35" s="26">
        <f t="shared" si="5"/>
        <v>2</v>
      </c>
      <c r="S35" s="30"/>
    </row>
    <row r="36" spans="1:19" ht="26.25" x14ac:dyDescent="0.25">
      <c r="A36" s="23">
        <v>9</v>
      </c>
      <c r="B36" s="24" t="s">
        <v>35</v>
      </c>
      <c r="C36" s="21"/>
      <c r="D36" s="22"/>
      <c r="E36" s="22"/>
      <c r="F36" s="22"/>
      <c r="G36" s="22"/>
      <c r="H36" s="22"/>
      <c r="I36" s="30"/>
      <c r="J36" s="30"/>
      <c r="K36" s="21"/>
      <c r="L36" s="21"/>
      <c r="M36" s="30"/>
      <c r="N36" s="29"/>
      <c r="O36" s="29"/>
      <c r="P36" s="29"/>
      <c r="Q36" s="29"/>
      <c r="R36" s="26"/>
      <c r="S36" s="30"/>
    </row>
    <row r="37" spans="1:19" x14ac:dyDescent="0.25">
      <c r="A37" s="23"/>
      <c r="B37" s="24" t="s">
        <v>23</v>
      </c>
      <c r="C37" s="21"/>
      <c r="D37" s="31">
        <v>0.99870000000000003</v>
      </c>
      <c r="E37" s="31">
        <v>0.99890000000000001</v>
      </c>
      <c r="F37" s="31">
        <v>0.99929999999999997</v>
      </c>
      <c r="G37" s="31">
        <v>0.99950000000000006</v>
      </c>
      <c r="H37" s="31">
        <v>0.99970000000000003</v>
      </c>
      <c r="I37" s="25">
        <v>0.98640000000000005</v>
      </c>
      <c r="J37" s="25">
        <v>0.98770000000000002</v>
      </c>
      <c r="K37" s="25">
        <v>1</v>
      </c>
      <c r="L37" s="25">
        <v>1</v>
      </c>
      <c r="M37" s="25">
        <v>1</v>
      </c>
      <c r="N37" s="29">
        <f t="shared" si="1"/>
        <v>0.9876839891859418</v>
      </c>
      <c r="O37" s="29">
        <f t="shared" si="2"/>
        <v>0.98878766643307636</v>
      </c>
      <c r="P37" s="29">
        <f t="shared" si="3"/>
        <v>1.0007004903432404</v>
      </c>
      <c r="Q37" s="29">
        <f t="shared" si="4"/>
        <v>1.0005002501250624</v>
      </c>
      <c r="R37" s="26">
        <f t="shared" si="5"/>
        <v>1.000300090027008</v>
      </c>
      <c r="S37" s="30"/>
    </row>
    <row r="38" spans="1:19" x14ac:dyDescent="0.25">
      <c r="A38" s="23"/>
      <c r="B38" s="24" t="s">
        <v>36</v>
      </c>
      <c r="C38" s="21"/>
      <c r="D38" s="31">
        <v>0.92279999999999995</v>
      </c>
      <c r="E38" s="31">
        <v>0.92430000000000001</v>
      </c>
      <c r="F38" s="31">
        <v>0.92579999999999996</v>
      </c>
      <c r="G38" s="31">
        <v>0.92730000000000001</v>
      </c>
      <c r="H38" s="31">
        <v>0.92879999999999996</v>
      </c>
      <c r="I38" s="25">
        <v>0.99039999999999995</v>
      </c>
      <c r="J38" s="25">
        <v>0.99009999999999998</v>
      </c>
      <c r="K38" s="31">
        <v>0.99880000000000002</v>
      </c>
      <c r="L38" s="31">
        <v>0.99970000000000003</v>
      </c>
      <c r="M38" s="25">
        <v>1</v>
      </c>
      <c r="N38" s="29">
        <f t="shared" si="1"/>
        <v>1.0732553099263111</v>
      </c>
      <c r="O38" s="29">
        <f t="shared" si="2"/>
        <v>1.0711890078978685</v>
      </c>
      <c r="P38" s="29">
        <f t="shared" si="3"/>
        <v>1.0788507236984231</v>
      </c>
      <c r="Q38" s="29">
        <f t="shared" si="4"/>
        <v>1.0780761350156367</v>
      </c>
      <c r="R38" s="26">
        <f t="shared" si="5"/>
        <v>1.0766580534022394</v>
      </c>
      <c r="S38" s="30"/>
    </row>
    <row r="39" spans="1:19" x14ac:dyDescent="0.25">
      <c r="A39" s="23"/>
      <c r="B39" s="24" t="s">
        <v>37</v>
      </c>
      <c r="C39" s="21"/>
      <c r="D39" s="31">
        <v>0.9466</v>
      </c>
      <c r="E39" s="31">
        <v>0.94810000000000005</v>
      </c>
      <c r="F39" s="31">
        <v>0.9496</v>
      </c>
      <c r="G39" s="31">
        <v>0.95109999999999995</v>
      </c>
      <c r="H39" s="31">
        <v>0.9526</v>
      </c>
      <c r="I39" s="25">
        <v>0.80820000000000003</v>
      </c>
      <c r="J39" s="25">
        <v>0.84809999999999997</v>
      </c>
      <c r="K39" s="25">
        <v>1</v>
      </c>
      <c r="L39" s="31">
        <v>0.99929999999999997</v>
      </c>
      <c r="M39" s="25">
        <v>1</v>
      </c>
      <c r="N39" s="29">
        <f t="shared" si="1"/>
        <v>0.85379252060004229</v>
      </c>
      <c r="O39" s="29">
        <f t="shared" si="2"/>
        <v>0.89452589389304915</v>
      </c>
      <c r="P39" s="29">
        <f t="shared" si="3"/>
        <v>1.0530749789385003</v>
      </c>
      <c r="Q39" s="29">
        <f t="shared" si="4"/>
        <v>1.0506781621280623</v>
      </c>
      <c r="R39" s="26">
        <f t="shared" si="5"/>
        <v>1.0497585555322275</v>
      </c>
      <c r="S39" s="30"/>
    </row>
    <row r="40" spans="1:19" ht="26.25" x14ac:dyDescent="0.25">
      <c r="A40" s="23">
        <v>10</v>
      </c>
      <c r="B40" s="24" t="s">
        <v>38</v>
      </c>
      <c r="C40" s="21"/>
      <c r="D40" s="31">
        <v>0.83389999999999997</v>
      </c>
      <c r="E40" s="31">
        <v>0.83399999999999996</v>
      </c>
      <c r="F40" s="31">
        <v>0.83409999999999995</v>
      </c>
      <c r="G40" s="31">
        <v>0.83420000000000005</v>
      </c>
      <c r="H40" s="31">
        <v>0.8347</v>
      </c>
      <c r="I40" s="25">
        <v>0.83</v>
      </c>
      <c r="J40" s="25">
        <v>0.83</v>
      </c>
      <c r="K40" s="31">
        <v>0.83</v>
      </c>
      <c r="L40" s="31">
        <v>0.83099999999999996</v>
      </c>
      <c r="M40" s="31">
        <v>0.83099999999999996</v>
      </c>
      <c r="N40" s="29">
        <f t="shared" si="1"/>
        <v>0.99532318023743849</v>
      </c>
      <c r="O40" s="29">
        <f t="shared" si="2"/>
        <v>0.99520383693045567</v>
      </c>
      <c r="P40" s="29">
        <f t="shared" si="3"/>
        <v>0.99508452223953958</v>
      </c>
      <c r="Q40" s="29">
        <f t="shared" si="4"/>
        <v>0.99616398945097084</v>
      </c>
      <c r="R40" s="26">
        <f t="shared" si="5"/>
        <v>0.99556726967772846</v>
      </c>
      <c r="S40" s="30"/>
    </row>
    <row r="41" spans="1:19" ht="26.25" x14ac:dyDescent="0.25">
      <c r="A41" s="23">
        <v>11</v>
      </c>
      <c r="B41" s="24" t="s">
        <v>39</v>
      </c>
      <c r="C41" s="21"/>
      <c r="D41" s="31">
        <v>0.19969999999999999</v>
      </c>
      <c r="E41" s="31">
        <v>0.2001</v>
      </c>
      <c r="F41" s="31">
        <v>0.2006</v>
      </c>
      <c r="G41" s="31">
        <v>0.2011</v>
      </c>
      <c r="H41" s="31">
        <v>0.2016</v>
      </c>
      <c r="I41" s="25">
        <v>0.99</v>
      </c>
      <c r="J41" s="25">
        <v>1</v>
      </c>
      <c r="K41" s="31">
        <v>0.2001</v>
      </c>
      <c r="L41" s="25">
        <v>0.19889999999999999</v>
      </c>
      <c r="M41" s="25">
        <v>0.2</v>
      </c>
      <c r="N41" s="29">
        <f t="shared" si="1"/>
        <v>4.9574361542313472</v>
      </c>
      <c r="O41" s="29">
        <f t="shared" si="2"/>
        <v>4.9975012493753121</v>
      </c>
      <c r="P41" s="29">
        <f t="shared" si="3"/>
        <v>0.99750747756729807</v>
      </c>
      <c r="Q41" s="29">
        <f t="shared" si="4"/>
        <v>0.98906016907011429</v>
      </c>
      <c r="R41" s="26">
        <f t="shared" si="5"/>
        <v>0.99206349206349209</v>
      </c>
      <c r="S41" s="30"/>
    </row>
    <row r="42" spans="1:19" x14ac:dyDescent="0.25">
      <c r="A42" s="23">
        <v>12</v>
      </c>
      <c r="B42" s="24" t="s">
        <v>40</v>
      </c>
      <c r="C42" s="21"/>
      <c r="D42" s="22"/>
      <c r="E42" s="22"/>
      <c r="F42" s="22"/>
      <c r="G42" s="22"/>
      <c r="H42" s="22"/>
      <c r="I42" s="30"/>
      <c r="J42" s="30"/>
      <c r="K42" s="21"/>
      <c r="L42" s="21"/>
      <c r="M42" s="30"/>
      <c r="N42" s="29"/>
      <c r="O42" s="29"/>
      <c r="P42" s="29"/>
      <c r="Q42" s="29"/>
      <c r="R42" s="26"/>
      <c r="S42" s="30"/>
    </row>
    <row r="43" spans="1:19" x14ac:dyDescent="0.25">
      <c r="A43" s="23"/>
      <c r="B43" s="24" t="s">
        <v>41</v>
      </c>
      <c r="C43" s="21"/>
      <c r="D43" s="36">
        <v>0</v>
      </c>
      <c r="E43" s="36">
        <v>0</v>
      </c>
      <c r="F43" s="36">
        <v>0</v>
      </c>
      <c r="G43" s="22">
        <v>0</v>
      </c>
      <c r="H43" s="22">
        <v>0</v>
      </c>
      <c r="I43" s="30">
        <v>0</v>
      </c>
      <c r="J43" s="30">
        <v>0</v>
      </c>
      <c r="K43" s="21">
        <v>0</v>
      </c>
      <c r="L43" s="21">
        <v>0</v>
      </c>
      <c r="M43" s="30">
        <v>0</v>
      </c>
      <c r="N43" s="29" t="s">
        <v>52</v>
      </c>
      <c r="O43" s="29" t="s">
        <v>52</v>
      </c>
      <c r="P43" s="29" t="s">
        <v>52</v>
      </c>
      <c r="Q43" s="29" t="s">
        <v>52</v>
      </c>
      <c r="R43" s="26" t="s">
        <v>52</v>
      </c>
      <c r="S43" s="30"/>
    </row>
    <row r="44" spans="1:19" x14ac:dyDescent="0.25">
      <c r="A44" s="23"/>
      <c r="B44" s="24" t="s">
        <v>42</v>
      </c>
      <c r="C44" s="21"/>
      <c r="D44" s="37">
        <v>22500</v>
      </c>
      <c r="E44" s="37">
        <v>21500</v>
      </c>
      <c r="F44" s="38">
        <v>20500</v>
      </c>
      <c r="G44" s="39">
        <v>16250</v>
      </c>
      <c r="H44" s="39">
        <v>11250</v>
      </c>
      <c r="I44" s="40">
        <v>19321</v>
      </c>
      <c r="J44" s="40">
        <v>21500</v>
      </c>
      <c r="K44" s="41">
        <v>4250</v>
      </c>
      <c r="L44" s="41">
        <v>7019</v>
      </c>
      <c r="M44" s="40">
        <v>3470</v>
      </c>
      <c r="N44" s="29">
        <f t="shared" si="1"/>
        <v>0.85871111111111109</v>
      </c>
      <c r="O44" s="29">
        <f t="shared" si="2"/>
        <v>1</v>
      </c>
      <c r="P44" s="29">
        <f t="shared" si="3"/>
        <v>0.2073170731707317</v>
      </c>
      <c r="Q44" s="29">
        <f t="shared" si="4"/>
        <v>0.43193846153846155</v>
      </c>
      <c r="R44" s="26">
        <f t="shared" si="5"/>
        <v>0.30844444444444447</v>
      </c>
      <c r="S44" s="30"/>
    </row>
    <row r="45" spans="1:19" ht="26.25" x14ac:dyDescent="0.25">
      <c r="A45" s="23">
        <v>13</v>
      </c>
      <c r="B45" s="24" t="s">
        <v>43</v>
      </c>
      <c r="C45" s="21"/>
      <c r="D45" s="31">
        <v>0.36330000000000001</v>
      </c>
      <c r="E45" s="31">
        <v>0.4667</v>
      </c>
      <c r="F45" s="31">
        <v>0.64439999999999997</v>
      </c>
      <c r="G45" s="31">
        <v>0.82210000000000005</v>
      </c>
      <c r="H45" s="25">
        <v>1</v>
      </c>
      <c r="I45" s="31">
        <v>0.45500000000000002</v>
      </c>
      <c r="J45" s="31">
        <v>0.4667</v>
      </c>
      <c r="K45" s="25">
        <v>0.72</v>
      </c>
      <c r="L45" s="31">
        <v>0.79330000000000001</v>
      </c>
      <c r="M45" s="30">
        <v>81.16</v>
      </c>
      <c r="N45" s="29">
        <f t="shared" si="1"/>
        <v>1.2524084778420039</v>
      </c>
      <c r="O45" s="29">
        <f t="shared" si="2"/>
        <v>1</v>
      </c>
      <c r="P45" s="29">
        <f t="shared" si="3"/>
        <v>1.1173184357541899</v>
      </c>
      <c r="Q45" s="29">
        <f t="shared" si="4"/>
        <v>0.96496776547865215</v>
      </c>
      <c r="R45" s="26">
        <f t="shared" si="5"/>
        <v>81.16</v>
      </c>
      <c r="S45" s="30"/>
    </row>
    <row r="46" spans="1:19" ht="26.25" x14ac:dyDescent="0.25">
      <c r="A46" s="23">
        <v>14</v>
      </c>
      <c r="B46" s="24" t="s">
        <v>44</v>
      </c>
      <c r="C46" s="21"/>
      <c r="D46" s="36">
        <v>2</v>
      </c>
      <c r="E46" s="36">
        <v>2</v>
      </c>
      <c r="F46" s="42">
        <v>2</v>
      </c>
      <c r="G46" s="42">
        <v>2</v>
      </c>
      <c r="H46" s="42">
        <v>3</v>
      </c>
      <c r="I46" s="42">
        <v>2</v>
      </c>
      <c r="J46" s="42">
        <v>2</v>
      </c>
      <c r="K46" s="42">
        <v>7</v>
      </c>
      <c r="L46" s="42">
        <v>15</v>
      </c>
      <c r="M46" s="42">
        <v>15</v>
      </c>
      <c r="N46" s="29">
        <f t="shared" si="1"/>
        <v>1</v>
      </c>
      <c r="O46" s="29">
        <f t="shared" si="2"/>
        <v>1</v>
      </c>
      <c r="P46" s="29">
        <f t="shared" si="3"/>
        <v>3.5</v>
      </c>
      <c r="Q46" s="29">
        <f t="shared" si="4"/>
        <v>7.5</v>
      </c>
      <c r="R46" s="26">
        <f t="shared" si="5"/>
        <v>5</v>
      </c>
      <c r="S46" s="30"/>
    </row>
    <row r="47" spans="1:19" ht="26.25" x14ac:dyDescent="0.25">
      <c r="A47" s="23">
        <v>15</v>
      </c>
      <c r="B47" s="24" t="s">
        <v>45</v>
      </c>
      <c r="C47" s="21"/>
      <c r="D47" s="36">
        <v>0</v>
      </c>
      <c r="E47" s="36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21">
        <v>7</v>
      </c>
      <c r="L47" s="21">
        <v>15</v>
      </c>
      <c r="M47" s="30">
        <v>15</v>
      </c>
      <c r="N47" s="29">
        <v>1</v>
      </c>
      <c r="O47" s="29">
        <v>1</v>
      </c>
      <c r="P47" s="29">
        <v>1</v>
      </c>
      <c r="Q47" s="29">
        <v>1</v>
      </c>
      <c r="R47" s="26">
        <v>1</v>
      </c>
      <c r="S47" s="30"/>
    </row>
    <row r="48" spans="1:19" ht="39" x14ac:dyDescent="0.25">
      <c r="A48" s="23">
        <v>16</v>
      </c>
      <c r="B48" s="24" t="s">
        <v>46</v>
      </c>
      <c r="C48" s="21"/>
      <c r="D48" s="36">
        <v>4</v>
      </c>
      <c r="E48" s="36">
        <v>4</v>
      </c>
      <c r="F48" s="42">
        <v>4</v>
      </c>
      <c r="G48" s="42">
        <v>4</v>
      </c>
      <c r="H48" s="42">
        <v>4</v>
      </c>
      <c r="I48" s="42">
        <v>4</v>
      </c>
      <c r="J48" s="42">
        <v>4</v>
      </c>
      <c r="K48" s="42">
        <v>1</v>
      </c>
      <c r="L48" s="42">
        <v>1</v>
      </c>
      <c r="M48" s="42">
        <v>10</v>
      </c>
      <c r="N48" s="29">
        <f t="shared" si="1"/>
        <v>1</v>
      </c>
      <c r="O48" s="29">
        <f t="shared" si="2"/>
        <v>1</v>
      </c>
      <c r="P48" s="29">
        <f t="shared" si="3"/>
        <v>0.25</v>
      </c>
      <c r="Q48" s="29">
        <f t="shared" si="4"/>
        <v>0.25</v>
      </c>
      <c r="R48" s="26">
        <f t="shared" si="5"/>
        <v>2.5</v>
      </c>
      <c r="S48" s="30"/>
    </row>
    <row r="49" spans="1:19" ht="26.25" x14ac:dyDescent="0.25">
      <c r="A49" s="23">
        <v>17</v>
      </c>
      <c r="B49" s="24" t="s">
        <v>47</v>
      </c>
      <c r="C49" s="21"/>
      <c r="D49" s="22"/>
      <c r="E49" s="22"/>
      <c r="F49" s="22"/>
      <c r="G49" s="22"/>
      <c r="H49" s="22"/>
      <c r="I49" s="30"/>
      <c r="J49" s="30"/>
      <c r="K49" s="21"/>
      <c r="L49" s="21"/>
      <c r="M49" s="30"/>
      <c r="N49" s="29"/>
      <c r="O49" s="29"/>
      <c r="P49" s="29"/>
      <c r="Q49" s="29"/>
      <c r="R49" s="26"/>
      <c r="S49" s="30"/>
    </row>
    <row r="50" spans="1:19" x14ac:dyDescent="0.25">
      <c r="A50" s="23"/>
      <c r="B50" s="24" t="s">
        <v>48</v>
      </c>
      <c r="C50" s="21"/>
      <c r="D50" s="36">
        <v>24</v>
      </c>
      <c r="E50" s="36">
        <v>25</v>
      </c>
      <c r="F50" s="42">
        <v>26</v>
      </c>
      <c r="G50" s="42">
        <v>28</v>
      </c>
      <c r="H50" s="42">
        <v>30</v>
      </c>
      <c r="I50" s="42">
        <v>24</v>
      </c>
      <c r="J50" s="42">
        <v>25</v>
      </c>
      <c r="K50" s="21">
        <v>27</v>
      </c>
      <c r="L50" s="42">
        <v>30</v>
      </c>
      <c r="M50" s="42">
        <v>30</v>
      </c>
      <c r="N50" s="29">
        <f t="shared" si="1"/>
        <v>1</v>
      </c>
      <c r="O50" s="29">
        <f t="shared" si="2"/>
        <v>1</v>
      </c>
      <c r="P50" s="29">
        <f t="shared" si="3"/>
        <v>1.0384615384615385</v>
      </c>
      <c r="Q50" s="29">
        <f t="shared" si="4"/>
        <v>1.0714285714285714</v>
      </c>
      <c r="R50" s="26">
        <f t="shared" si="5"/>
        <v>1</v>
      </c>
      <c r="S50" s="30"/>
    </row>
    <row r="51" spans="1:19" x14ac:dyDescent="0.25">
      <c r="A51" s="23"/>
      <c r="B51" s="24" t="s">
        <v>49</v>
      </c>
      <c r="C51" s="21"/>
      <c r="D51" s="36">
        <v>2</v>
      </c>
      <c r="E51" s="36">
        <v>3</v>
      </c>
      <c r="F51" s="42">
        <v>3</v>
      </c>
      <c r="G51" s="42">
        <v>3</v>
      </c>
      <c r="H51" s="42">
        <v>4</v>
      </c>
      <c r="I51" s="42">
        <v>2</v>
      </c>
      <c r="J51" s="42">
        <v>3</v>
      </c>
      <c r="K51" s="21">
        <v>0</v>
      </c>
      <c r="L51" s="21">
        <v>3</v>
      </c>
      <c r="M51" s="21">
        <v>3</v>
      </c>
      <c r="N51" s="29">
        <f t="shared" si="1"/>
        <v>1</v>
      </c>
      <c r="O51" s="29">
        <f t="shared" si="2"/>
        <v>1</v>
      </c>
      <c r="P51" s="29">
        <f t="shared" si="3"/>
        <v>0</v>
      </c>
      <c r="Q51" s="29">
        <f t="shared" si="4"/>
        <v>1</v>
      </c>
      <c r="R51" s="26">
        <f t="shared" si="5"/>
        <v>0.75</v>
      </c>
      <c r="S51" s="30"/>
    </row>
    <row r="52" spans="1:19" x14ac:dyDescent="0.25">
      <c r="A52" s="23"/>
      <c r="B52" s="24" t="s">
        <v>50</v>
      </c>
      <c r="C52" s="21"/>
      <c r="D52" s="36">
        <v>3</v>
      </c>
      <c r="E52" s="36">
        <v>3</v>
      </c>
      <c r="F52" s="42">
        <v>5</v>
      </c>
      <c r="G52" s="42">
        <v>5</v>
      </c>
      <c r="H52" s="42">
        <v>6</v>
      </c>
      <c r="I52" s="42">
        <v>3</v>
      </c>
      <c r="J52" s="42">
        <v>3</v>
      </c>
      <c r="K52" s="21">
        <v>12</v>
      </c>
      <c r="L52" s="42">
        <v>23</v>
      </c>
      <c r="M52" s="42">
        <v>13</v>
      </c>
      <c r="N52" s="29">
        <f t="shared" si="1"/>
        <v>1</v>
      </c>
      <c r="O52" s="29">
        <f t="shared" si="2"/>
        <v>1</v>
      </c>
      <c r="P52" s="29">
        <f t="shared" si="3"/>
        <v>2.4</v>
      </c>
      <c r="Q52" s="29">
        <f t="shared" si="4"/>
        <v>4.5999999999999996</v>
      </c>
      <c r="R52" s="26">
        <f t="shared" si="5"/>
        <v>2.1666666666666665</v>
      </c>
      <c r="S52" s="30"/>
    </row>
  </sheetData>
  <mergeCells count="7">
    <mergeCell ref="D6:H6"/>
    <mergeCell ref="I6:M6"/>
    <mergeCell ref="N6:R6"/>
    <mergeCell ref="A1:S1"/>
    <mergeCell ref="A2:S2"/>
    <mergeCell ref="A3:S3"/>
    <mergeCell ref="A4:S4"/>
  </mergeCells>
  <printOptions horizontalCentered="1"/>
  <pageMargins left="0.5" right="0.5" top="0.74803149606299202" bottom="0.74803149606299202" header="0.31496062992126" footer="0.31496062992126"/>
  <pageSetup paperSize="137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0"/>
  <sheetViews>
    <sheetView showGridLines="0" tabSelected="1" zoomScale="80" zoomScaleNormal="80" workbookViewId="0">
      <selection activeCell="L299" sqref="L299"/>
    </sheetView>
  </sheetViews>
  <sheetFormatPr defaultRowHeight="15" x14ac:dyDescent="0.25"/>
  <cols>
    <col min="1" max="1" width="2" style="45" customWidth="1"/>
    <col min="2" max="2" width="3.7109375" style="110" customWidth="1"/>
    <col min="3" max="3" width="3.28515625" style="110" customWidth="1"/>
    <col min="4" max="4" width="39" style="46" customWidth="1"/>
    <col min="5" max="5" width="16.5703125" style="46" bestFit="1" customWidth="1"/>
    <col min="6" max="6" width="19" style="91" customWidth="1"/>
    <col min="7" max="7" width="16.7109375" style="91" customWidth="1"/>
    <col min="8" max="8" width="17.42578125" style="46" customWidth="1"/>
    <col min="9" max="9" width="17.85546875" style="46" customWidth="1"/>
    <col min="10" max="11" width="17.85546875" style="91" customWidth="1"/>
    <col min="12" max="12" width="16.42578125" style="91" customWidth="1"/>
    <col min="13" max="13" width="17.85546875" style="46" customWidth="1"/>
    <col min="14" max="14" width="19.7109375" style="46" customWidth="1"/>
    <col min="15" max="19" width="9.28515625" style="46" bestFit="1" customWidth="1"/>
    <col min="20" max="20" width="17.28515625" style="46" customWidth="1"/>
    <col min="21" max="21" width="15.28515625" style="46" customWidth="1"/>
    <col min="22" max="16384" width="9.140625" style="46"/>
  </cols>
  <sheetData>
    <row r="1" spans="1:22" x14ac:dyDescent="0.25">
      <c r="C1" s="116" t="s">
        <v>53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2" x14ac:dyDescent="0.25">
      <c r="C2" s="116" t="s">
        <v>54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2" x14ac:dyDescent="0.25">
      <c r="C3" s="116" t="s">
        <v>2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2" x14ac:dyDescent="0.25">
      <c r="C4" s="116" t="s">
        <v>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</row>
    <row r="6" spans="1:22" ht="30.75" customHeight="1" x14ac:dyDescent="0.25">
      <c r="B6" s="114" t="s">
        <v>55</v>
      </c>
      <c r="C6" s="114"/>
      <c r="D6" s="114" t="s">
        <v>56</v>
      </c>
      <c r="E6" s="117" t="s">
        <v>57</v>
      </c>
      <c r="F6" s="118"/>
      <c r="G6" s="118"/>
      <c r="H6" s="118"/>
      <c r="I6" s="119"/>
      <c r="J6" s="117" t="s">
        <v>58</v>
      </c>
      <c r="K6" s="118"/>
      <c r="L6" s="118"/>
      <c r="M6" s="118"/>
      <c r="N6" s="119"/>
      <c r="O6" s="120" t="s">
        <v>59</v>
      </c>
      <c r="P6" s="121"/>
      <c r="Q6" s="121"/>
      <c r="R6" s="121"/>
      <c r="S6" s="122"/>
      <c r="T6" s="120" t="s">
        <v>60</v>
      </c>
      <c r="U6" s="122"/>
      <c r="V6" s="10"/>
    </row>
    <row r="7" spans="1:22" s="9" customFormat="1" ht="47.25" customHeight="1" x14ac:dyDescent="0.3">
      <c r="A7" s="8"/>
      <c r="B7" s="114"/>
      <c r="C7" s="114"/>
      <c r="D7" s="114"/>
      <c r="E7" s="12">
        <v>1</v>
      </c>
      <c r="F7" s="12">
        <v>2</v>
      </c>
      <c r="G7" s="12">
        <v>3</v>
      </c>
      <c r="H7" s="12">
        <v>4</v>
      </c>
      <c r="I7" s="12">
        <v>5</v>
      </c>
      <c r="J7" s="12">
        <v>1</v>
      </c>
      <c r="K7" s="12">
        <v>2</v>
      </c>
      <c r="L7" s="12">
        <v>3</v>
      </c>
      <c r="M7" s="12">
        <v>4</v>
      </c>
      <c r="N7" s="12">
        <v>5</v>
      </c>
      <c r="O7" s="12">
        <v>1</v>
      </c>
      <c r="P7" s="12">
        <v>2</v>
      </c>
      <c r="Q7" s="12">
        <v>3</v>
      </c>
      <c r="R7" s="12">
        <v>4</v>
      </c>
      <c r="S7" s="12">
        <v>5</v>
      </c>
      <c r="T7" s="12" t="s">
        <v>61</v>
      </c>
      <c r="U7" s="12" t="s">
        <v>62</v>
      </c>
      <c r="V7" s="11"/>
    </row>
    <row r="8" spans="1:22" x14ac:dyDescent="0.25">
      <c r="B8" s="115">
        <v>1</v>
      </c>
      <c r="C8" s="115"/>
      <c r="D8" s="109">
        <v>2</v>
      </c>
      <c r="E8" s="109">
        <v>3</v>
      </c>
      <c r="F8" s="109">
        <v>4</v>
      </c>
      <c r="G8" s="109">
        <v>5</v>
      </c>
      <c r="H8" s="109">
        <v>6</v>
      </c>
      <c r="I8" s="109">
        <v>7</v>
      </c>
      <c r="J8" s="7">
        <v>-8</v>
      </c>
      <c r="K8" s="7">
        <v>9</v>
      </c>
      <c r="L8" s="7">
        <v>10</v>
      </c>
      <c r="M8" s="109">
        <v>11</v>
      </c>
      <c r="N8" s="109">
        <v>12</v>
      </c>
      <c r="O8" s="109">
        <v>13</v>
      </c>
      <c r="P8" s="109">
        <v>14</v>
      </c>
      <c r="Q8" s="109">
        <v>15</v>
      </c>
      <c r="R8" s="109">
        <v>16</v>
      </c>
      <c r="S8" s="109">
        <v>17</v>
      </c>
      <c r="T8" s="109">
        <v>18</v>
      </c>
      <c r="U8" s="109">
        <v>19</v>
      </c>
    </row>
    <row r="9" spans="1:22" ht="26.25" x14ac:dyDescent="0.25">
      <c r="B9" s="47" t="s">
        <v>63</v>
      </c>
      <c r="C9" s="22"/>
      <c r="D9" s="48" t="s">
        <v>64</v>
      </c>
      <c r="E9" s="50">
        <f t="shared" ref="E9:F9" si="0">SUM(E10:E39)</f>
        <v>16498312620</v>
      </c>
      <c r="F9" s="50">
        <f t="shared" si="0"/>
        <v>14720775900</v>
      </c>
      <c r="G9" s="50">
        <f>SUM(G10:G39)</f>
        <v>17041817100</v>
      </c>
      <c r="H9" s="50">
        <f>SUM(H10:H39)</f>
        <v>18016495000</v>
      </c>
      <c r="I9" s="50">
        <f t="shared" ref="I9:N9" si="1">SUM(I10:I39)</f>
        <v>17190778750</v>
      </c>
      <c r="J9" s="50">
        <f t="shared" si="1"/>
        <v>14896288488.200001</v>
      </c>
      <c r="K9" s="50">
        <f t="shared" si="1"/>
        <v>12830204968</v>
      </c>
      <c r="L9" s="50">
        <f t="shared" si="1"/>
        <v>14310042482</v>
      </c>
      <c r="M9" s="50">
        <f t="shared" si="1"/>
        <v>14880181422</v>
      </c>
      <c r="N9" s="50">
        <f t="shared" si="1"/>
        <v>15002882511</v>
      </c>
      <c r="O9" s="50">
        <f>SUM(O10:O39)/16</f>
        <v>87.354508741775291</v>
      </c>
      <c r="P9" s="50">
        <f>SUM(P10:P39)/16</f>
        <v>85.006477762925925</v>
      </c>
      <c r="Q9" s="50">
        <f>SUM(Q10:Q39)/16</f>
        <v>78.401954767690881</v>
      </c>
      <c r="R9" s="50">
        <f>SUM(R10:R39)/16</f>
        <v>87.343549119616455</v>
      </c>
      <c r="S9" s="50">
        <f>SUM(S10:S39)/16</f>
        <v>88.102056849792916</v>
      </c>
      <c r="T9" s="50">
        <f>((F9-E9)+(G9-F9)+(H9-G9)+(I9-H9))/4</f>
        <v>173116532.5</v>
      </c>
      <c r="U9" s="50">
        <f t="shared" ref="U9" si="2">((K9-J9)+(L9-K9)+(M9-L9)+(N9-M9))/4</f>
        <v>26648505.699999809</v>
      </c>
    </row>
    <row r="10" spans="1:22" x14ac:dyDescent="0.25">
      <c r="A10" s="51"/>
      <c r="B10" s="52" t="s">
        <v>63</v>
      </c>
      <c r="C10" s="52" t="s">
        <v>63</v>
      </c>
      <c r="D10" s="53" t="s">
        <v>65</v>
      </c>
      <c r="E10" s="54">
        <v>89568000</v>
      </c>
      <c r="F10" s="50">
        <v>95873500</v>
      </c>
      <c r="G10" s="50">
        <v>95429500</v>
      </c>
      <c r="H10" s="50">
        <v>97613000</v>
      </c>
      <c r="I10" s="50">
        <v>118579000</v>
      </c>
      <c r="J10" s="54">
        <v>84627800</v>
      </c>
      <c r="K10" s="50">
        <v>89345831</v>
      </c>
      <c r="L10" s="50">
        <v>77855000</v>
      </c>
      <c r="M10" s="50">
        <v>88456900</v>
      </c>
      <c r="N10" s="50">
        <v>112060000</v>
      </c>
      <c r="O10" s="50">
        <f>J10/E10*100</f>
        <v>94.484414076455877</v>
      </c>
      <c r="P10" s="50">
        <f t="shared" ref="P10:S23" si="3">K10/F10*100</f>
        <v>93.191373007139617</v>
      </c>
      <c r="Q10" s="50">
        <f>L10/G10*100</f>
        <v>81.583786984108684</v>
      </c>
      <c r="R10" s="50">
        <f>M10/H10*100</f>
        <v>90.619999385327773</v>
      </c>
      <c r="S10" s="50">
        <f t="shared" si="3"/>
        <v>94.5023992443856</v>
      </c>
      <c r="T10" s="50">
        <f t="shared" ref="T10:T25" si="4">((F10-E10)+(G10-F10)+(H10-G10)+(I10-H10))/4</f>
        <v>7252750</v>
      </c>
      <c r="U10" s="50">
        <f t="shared" ref="U10:U25" si="5">((K10-J10)+(L10-K10)+(M10-L10)+(N10-M10))/4</f>
        <v>6858050</v>
      </c>
    </row>
    <row r="11" spans="1:22" x14ac:dyDescent="0.25">
      <c r="B11" s="52" t="s">
        <v>63</v>
      </c>
      <c r="C11" s="52" t="s">
        <v>66</v>
      </c>
      <c r="D11" s="53" t="s">
        <v>67</v>
      </c>
      <c r="E11" s="54">
        <v>1463983000</v>
      </c>
      <c r="F11" s="50">
        <v>1526754000</v>
      </c>
      <c r="G11" s="50">
        <v>1711904000</v>
      </c>
      <c r="H11" s="123">
        <v>2085721000</v>
      </c>
      <c r="I11" s="50">
        <v>2265840000</v>
      </c>
      <c r="J11" s="54">
        <v>973238928</v>
      </c>
      <c r="K11" s="50">
        <v>1130788158</v>
      </c>
      <c r="L11" s="50">
        <v>1306471534</v>
      </c>
      <c r="M11" s="50">
        <v>1616168561</v>
      </c>
      <c r="N11" s="50">
        <v>1806789843</v>
      </c>
      <c r="O11" s="50">
        <f t="shared" ref="O11:O78" si="6">J11/E11*100</f>
        <v>66.478840806211551</v>
      </c>
      <c r="P11" s="50">
        <f t="shared" si="3"/>
        <v>74.064856420877234</v>
      </c>
      <c r="Q11" s="50">
        <f t="shared" ref="Q11:R78" si="7">L11/G11*100</f>
        <v>76.316869053404872</v>
      </c>
      <c r="R11" s="50">
        <f t="shared" ref="R11:R44" si="8">M11/H11*100</f>
        <v>77.487284301208064</v>
      </c>
      <c r="S11" s="50">
        <f t="shared" ref="S11:S78" si="9">N11/I11*100</f>
        <v>79.740398395297106</v>
      </c>
      <c r="T11" s="50">
        <f t="shared" si="4"/>
        <v>200464250</v>
      </c>
      <c r="U11" s="50">
        <f t="shared" si="5"/>
        <v>208387728.75</v>
      </c>
    </row>
    <row r="12" spans="1:22" x14ac:dyDescent="0.25">
      <c r="B12" s="52"/>
      <c r="C12" s="55"/>
      <c r="D12" s="53" t="s">
        <v>68</v>
      </c>
      <c r="E12" s="54"/>
      <c r="F12" s="50"/>
      <c r="G12" s="50"/>
      <c r="H12" s="50"/>
      <c r="I12" s="50"/>
      <c r="J12" s="54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spans="1:22" x14ac:dyDescent="0.25">
      <c r="B13" s="52" t="s">
        <v>63</v>
      </c>
      <c r="C13" s="52" t="s">
        <v>69</v>
      </c>
      <c r="D13" s="53" t="s">
        <v>70</v>
      </c>
      <c r="E13" s="54">
        <v>42144000</v>
      </c>
      <c r="F13" s="50"/>
      <c r="G13" s="50">
        <v>48800000</v>
      </c>
      <c r="H13" s="123">
        <v>17550000</v>
      </c>
      <c r="I13" s="50">
        <v>25840000</v>
      </c>
      <c r="J13" s="54">
        <v>38350000</v>
      </c>
      <c r="K13" s="50"/>
      <c r="L13" s="50">
        <v>7800000</v>
      </c>
      <c r="M13" s="50">
        <v>16250000</v>
      </c>
      <c r="N13" s="50">
        <v>23486000</v>
      </c>
      <c r="O13" s="50">
        <f t="shared" si="6"/>
        <v>90.997532270311311</v>
      </c>
      <c r="P13" s="50"/>
      <c r="Q13" s="50">
        <f t="shared" si="7"/>
        <v>15.983606557377051</v>
      </c>
      <c r="R13" s="50">
        <f t="shared" si="8"/>
        <v>92.592592592592595</v>
      </c>
      <c r="S13" s="50">
        <f t="shared" si="9"/>
        <v>90.890092879256969</v>
      </c>
      <c r="T13" s="50">
        <f>((F13-E13)+(G13-F13)+(H13-G13)+(I13-H13))/4</f>
        <v>-4076000</v>
      </c>
      <c r="U13" s="50">
        <f t="shared" si="5"/>
        <v>-3716000</v>
      </c>
    </row>
    <row r="14" spans="1:22" x14ac:dyDescent="0.25">
      <c r="B14" s="52"/>
      <c r="C14" s="55"/>
      <c r="D14" s="53" t="s">
        <v>71</v>
      </c>
      <c r="E14" s="54"/>
      <c r="F14" s="50"/>
      <c r="G14" s="50"/>
      <c r="H14" s="50"/>
      <c r="I14" s="50"/>
      <c r="J14" s="54">
        <v>0</v>
      </c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spans="1:22" x14ac:dyDescent="0.25">
      <c r="B15" s="52" t="s">
        <v>63</v>
      </c>
      <c r="C15" s="52" t="s">
        <v>72</v>
      </c>
      <c r="D15" s="53" t="s">
        <v>73</v>
      </c>
      <c r="E15" s="54">
        <v>2955000</v>
      </c>
      <c r="F15" s="50">
        <v>3500000</v>
      </c>
      <c r="G15" s="50"/>
      <c r="H15" s="50"/>
      <c r="I15" s="50"/>
      <c r="J15" s="54">
        <v>1167000</v>
      </c>
      <c r="K15" s="50">
        <v>2500000</v>
      </c>
      <c r="L15" s="50"/>
      <c r="M15" s="50"/>
      <c r="N15" s="50"/>
      <c r="O15" s="50">
        <f t="shared" si="6"/>
        <v>39.492385786802032</v>
      </c>
      <c r="P15" s="50">
        <f t="shared" si="3"/>
        <v>71.428571428571431</v>
      </c>
      <c r="Q15" s="50"/>
      <c r="R15" s="50"/>
      <c r="S15" s="50"/>
      <c r="T15" s="50">
        <f t="shared" si="4"/>
        <v>-738750</v>
      </c>
      <c r="U15" s="50">
        <f t="shared" si="5"/>
        <v>-291750</v>
      </c>
    </row>
    <row r="16" spans="1:22" ht="26.25" customHeight="1" x14ac:dyDescent="0.25">
      <c r="B16" s="56" t="s">
        <v>63</v>
      </c>
      <c r="C16" s="52" t="s">
        <v>116</v>
      </c>
      <c r="D16" s="57" t="s">
        <v>272</v>
      </c>
      <c r="E16" s="58"/>
      <c r="F16" s="58">
        <v>15760000</v>
      </c>
      <c r="G16" s="58">
        <v>15235000</v>
      </c>
      <c r="H16" s="123">
        <v>17806000</v>
      </c>
      <c r="I16" s="50">
        <v>25930000</v>
      </c>
      <c r="J16" s="54"/>
      <c r="K16" s="50">
        <v>9136700</v>
      </c>
      <c r="L16" s="50">
        <v>10615700</v>
      </c>
      <c r="M16" s="50">
        <v>14062100</v>
      </c>
      <c r="N16" s="50">
        <v>16348900</v>
      </c>
      <c r="O16" s="50"/>
      <c r="P16" s="50">
        <f t="shared" si="3"/>
        <v>57.973984771573605</v>
      </c>
      <c r="Q16" s="50">
        <f t="shared" si="7"/>
        <v>69.67968493600263</v>
      </c>
      <c r="R16" s="50">
        <f t="shared" si="8"/>
        <v>78.973941368078172</v>
      </c>
      <c r="S16" s="50">
        <f t="shared" si="9"/>
        <v>63.050134978789053</v>
      </c>
      <c r="T16" s="50">
        <f t="shared" si="4"/>
        <v>6482500</v>
      </c>
      <c r="U16" s="50">
        <f t="shared" si="5"/>
        <v>4087225</v>
      </c>
    </row>
    <row r="17" spans="2:21" x14ac:dyDescent="0.25">
      <c r="B17" s="52"/>
      <c r="C17" s="52"/>
      <c r="D17" s="53"/>
      <c r="E17" s="54"/>
      <c r="F17" s="50"/>
      <c r="G17" s="50"/>
      <c r="H17" s="50"/>
      <c r="I17" s="50"/>
      <c r="J17" s="54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pans="2:21" x14ac:dyDescent="0.25">
      <c r="B18" s="52" t="s">
        <v>63</v>
      </c>
      <c r="C18" s="52" t="s">
        <v>74</v>
      </c>
      <c r="D18" s="53" t="s">
        <v>75</v>
      </c>
      <c r="E18" s="54">
        <v>597000000</v>
      </c>
      <c r="F18" s="50">
        <v>622800000</v>
      </c>
      <c r="G18" s="50">
        <v>726000000</v>
      </c>
      <c r="H18" s="123">
        <v>663300000</v>
      </c>
      <c r="I18" s="50">
        <v>702300000</v>
      </c>
      <c r="J18" s="54">
        <v>575375000</v>
      </c>
      <c r="K18" s="50">
        <v>601525000</v>
      </c>
      <c r="L18" s="50">
        <v>720750000</v>
      </c>
      <c r="M18" s="50">
        <v>621975000</v>
      </c>
      <c r="N18" s="50">
        <v>666525000</v>
      </c>
      <c r="O18" s="50">
        <f t="shared" si="6"/>
        <v>96.377721943048584</v>
      </c>
      <c r="P18" s="50">
        <f t="shared" si="3"/>
        <v>96.5839755940912</v>
      </c>
      <c r="Q18" s="50">
        <f t="shared" si="7"/>
        <v>99.276859504132233</v>
      </c>
      <c r="R18" s="50">
        <f t="shared" si="8"/>
        <v>93.769787426503854</v>
      </c>
      <c r="S18" s="50">
        <f t="shared" si="9"/>
        <v>94.906023067065362</v>
      </c>
      <c r="T18" s="50">
        <f t="shared" si="4"/>
        <v>26325000</v>
      </c>
      <c r="U18" s="50">
        <f t="shared" si="5"/>
        <v>22787500</v>
      </c>
    </row>
    <row r="19" spans="2:21" x14ac:dyDescent="0.25">
      <c r="B19" s="52"/>
      <c r="C19" s="55"/>
      <c r="D19" s="53" t="s">
        <v>76</v>
      </c>
      <c r="E19" s="54"/>
      <c r="F19" s="50"/>
      <c r="G19" s="50"/>
      <c r="H19" s="50"/>
      <c r="I19" s="50"/>
      <c r="J19" s="54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spans="2:21" x14ac:dyDescent="0.25">
      <c r="B20" s="52" t="s">
        <v>63</v>
      </c>
      <c r="C20" s="52" t="s">
        <v>77</v>
      </c>
      <c r="D20" s="53" t="s">
        <v>78</v>
      </c>
      <c r="E20" s="54">
        <v>215485000</v>
      </c>
      <c r="F20" s="50">
        <v>261540400</v>
      </c>
      <c r="G20" s="50">
        <v>120000000</v>
      </c>
      <c r="H20" s="123">
        <v>140304000</v>
      </c>
      <c r="I20" s="50">
        <v>140304000</v>
      </c>
      <c r="J20" s="54">
        <v>212834890</v>
      </c>
      <c r="K20" s="50">
        <v>239029977</v>
      </c>
      <c r="L20" s="50">
        <v>99330000</v>
      </c>
      <c r="M20" s="50">
        <v>128260000</v>
      </c>
      <c r="N20" s="50">
        <v>140304000</v>
      </c>
      <c r="O20" s="50">
        <f t="shared" si="6"/>
        <v>98.770164976680505</v>
      </c>
      <c r="P20" s="50">
        <f t="shared" si="3"/>
        <v>91.393137350864336</v>
      </c>
      <c r="Q20" s="50">
        <f t="shared" si="7"/>
        <v>82.775000000000006</v>
      </c>
      <c r="R20" s="50">
        <f t="shared" si="8"/>
        <v>91.415782871479081</v>
      </c>
      <c r="S20" s="50">
        <f t="shared" si="9"/>
        <v>100</v>
      </c>
      <c r="T20" s="50">
        <f t="shared" si="4"/>
        <v>-18795250</v>
      </c>
      <c r="U20" s="50">
        <f t="shared" si="5"/>
        <v>-18132722.5</v>
      </c>
    </row>
    <row r="21" spans="2:21" x14ac:dyDescent="0.25">
      <c r="B21" s="52"/>
      <c r="C21" s="55"/>
      <c r="D21" s="53" t="s">
        <v>79</v>
      </c>
      <c r="E21" s="54"/>
      <c r="F21" s="50"/>
      <c r="G21" s="50"/>
      <c r="H21" s="50"/>
      <c r="I21" s="50"/>
      <c r="J21" s="54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</row>
    <row r="22" spans="2:21" x14ac:dyDescent="0.25">
      <c r="B22" s="52" t="s">
        <v>63</v>
      </c>
      <c r="C22" s="52" t="s">
        <v>80</v>
      </c>
      <c r="D22" s="53" t="s">
        <v>81</v>
      </c>
      <c r="E22" s="54">
        <v>425120400</v>
      </c>
      <c r="F22" s="50">
        <v>467649100</v>
      </c>
      <c r="G22" s="50">
        <v>416937200</v>
      </c>
      <c r="H22" s="123">
        <v>533822500</v>
      </c>
      <c r="I22" s="50">
        <v>522400550</v>
      </c>
      <c r="J22" s="54">
        <v>392137092</v>
      </c>
      <c r="K22" s="50">
        <v>382505226</v>
      </c>
      <c r="L22" s="50">
        <v>316687700</v>
      </c>
      <c r="M22" s="50">
        <v>458946250</v>
      </c>
      <c r="N22" s="50">
        <v>454184450</v>
      </c>
      <c r="O22" s="50">
        <f t="shared" si="6"/>
        <v>92.241419607245376</v>
      </c>
      <c r="P22" s="50">
        <f t="shared" si="3"/>
        <v>81.793213330251248</v>
      </c>
      <c r="Q22" s="50">
        <f t="shared" si="7"/>
        <v>75.955731462675914</v>
      </c>
      <c r="R22" s="50">
        <f t="shared" si="8"/>
        <v>85.973567993106329</v>
      </c>
      <c r="S22" s="50">
        <f t="shared" si="9"/>
        <v>86.941801650093979</v>
      </c>
      <c r="T22" s="50">
        <f t="shared" si="4"/>
        <v>24320037.5</v>
      </c>
      <c r="U22" s="50">
        <f t="shared" si="5"/>
        <v>15511839.5</v>
      </c>
    </row>
    <row r="23" spans="2:21" x14ac:dyDescent="0.25">
      <c r="B23" s="52"/>
      <c r="C23" s="55"/>
      <c r="D23" s="53" t="s">
        <v>82</v>
      </c>
      <c r="E23" s="54"/>
      <c r="F23" s="50"/>
      <c r="G23" s="50"/>
      <c r="H23" s="50"/>
      <c r="I23" s="50"/>
      <c r="J23" s="54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</row>
    <row r="24" spans="2:21" x14ac:dyDescent="0.25">
      <c r="B24" s="52" t="s">
        <v>63</v>
      </c>
      <c r="C24" s="52" t="s">
        <v>83</v>
      </c>
      <c r="D24" s="53" t="s">
        <v>84</v>
      </c>
      <c r="E24" s="54">
        <v>780822400</v>
      </c>
      <c r="F24" s="50">
        <v>925208700</v>
      </c>
      <c r="G24" s="50">
        <v>1078611700</v>
      </c>
      <c r="H24" s="123">
        <v>1300070750</v>
      </c>
      <c r="I24" s="50">
        <v>1159714400</v>
      </c>
      <c r="J24" s="54">
        <v>776882540</v>
      </c>
      <c r="K24" s="50">
        <v>888713171</v>
      </c>
      <c r="L24" s="50">
        <v>990234699</v>
      </c>
      <c r="M24" s="124">
        <v>1262065342</v>
      </c>
      <c r="N24" s="50">
        <v>1110358860</v>
      </c>
      <c r="O24" s="50">
        <f t="shared" si="6"/>
        <v>99.495421750195689</v>
      </c>
      <c r="P24" s="50">
        <f t="shared" ref="P11:P78" si="10">K24/F24*100</f>
        <v>96.055427386275113</v>
      </c>
      <c r="Q24" s="50">
        <f t="shared" si="7"/>
        <v>91.806411797684007</v>
      </c>
      <c r="R24" s="50">
        <f t="shared" si="8"/>
        <v>97.076666173744769</v>
      </c>
      <c r="S24" s="50">
        <f t="shared" si="9"/>
        <v>95.744164252853977</v>
      </c>
      <c r="T24" s="50">
        <f t="shared" si="4"/>
        <v>94723000</v>
      </c>
      <c r="U24" s="50">
        <f t="shared" si="5"/>
        <v>83369080</v>
      </c>
    </row>
    <row r="25" spans="2:21" x14ac:dyDescent="0.25">
      <c r="B25" s="52" t="s">
        <v>63</v>
      </c>
      <c r="C25" s="52" t="s">
        <v>85</v>
      </c>
      <c r="D25" s="53" t="s">
        <v>86</v>
      </c>
      <c r="E25" s="54">
        <v>577086600</v>
      </c>
      <c r="F25" s="50">
        <v>649264000</v>
      </c>
      <c r="G25" s="50">
        <v>681870700</v>
      </c>
      <c r="H25" s="123">
        <v>641136250</v>
      </c>
      <c r="I25" s="50">
        <v>628449700</v>
      </c>
      <c r="J25" s="54">
        <v>503494988</v>
      </c>
      <c r="K25" s="50">
        <v>562315262</v>
      </c>
      <c r="L25" s="50">
        <v>541415340</v>
      </c>
      <c r="M25" s="125">
        <v>585339732</v>
      </c>
      <c r="N25" s="50">
        <v>586409122</v>
      </c>
      <c r="O25" s="50">
        <f t="shared" si="6"/>
        <v>87.247735088633149</v>
      </c>
      <c r="P25" s="50">
        <f t="shared" si="10"/>
        <v>86.608107333842639</v>
      </c>
      <c r="Q25" s="50">
        <f t="shared" si="7"/>
        <v>79.401467169655476</v>
      </c>
      <c r="R25" s="50">
        <f t="shared" si="8"/>
        <v>91.297244852400723</v>
      </c>
      <c r="S25" s="50">
        <f t="shared" si="9"/>
        <v>93.310430731369593</v>
      </c>
      <c r="T25" s="50">
        <f t="shared" si="4"/>
        <v>12840775</v>
      </c>
      <c r="U25" s="50">
        <f t="shared" si="5"/>
        <v>20728533.5</v>
      </c>
    </row>
    <row r="26" spans="2:21" x14ac:dyDescent="0.25">
      <c r="B26" s="52"/>
      <c r="C26" s="55"/>
      <c r="D26" s="53" t="s">
        <v>87</v>
      </c>
      <c r="E26" s="54"/>
      <c r="F26" s="50"/>
      <c r="G26" s="50"/>
      <c r="H26" s="50"/>
      <c r="I26" s="50"/>
      <c r="J26" s="54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</row>
    <row r="27" spans="2:21" x14ac:dyDescent="0.25">
      <c r="B27" s="52" t="s">
        <v>63</v>
      </c>
      <c r="C27" s="55">
        <v>12</v>
      </c>
      <c r="D27" s="53" t="s">
        <v>88</v>
      </c>
      <c r="E27" s="54">
        <v>250714000</v>
      </c>
      <c r="F27" s="50">
        <v>307233700</v>
      </c>
      <c r="G27" s="50">
        <v>268153500</v>
      </c>
      <c r="H27" s="123">
        <v>352668000</v>
      </c>
      <c r="I27" s="50">
        <v>410114500</v>
      </c>
      <c r="J27" s="54">
        <v>233678600</v>
      </c>
      <c r="K27" s="50">
        <v>275255406</v>
      </c>
      <c r="L27" s="50">
        <v>241185600</v>
      </c>
      <c r="M27" s="125">
        <v>342094330</v>
      </c>
      <c r="N27" s="50">
        <v>386173620</v>
      </c>
      <c r="O27" s="50">
        <f t="shared" si="6"/>
        <v>93.205245817943947</v>
      </c>
      <c r="P27" s="50">
        <f t="shared" si="10"/>
        <v>89.591540901925796</v>
      </c>
      <c r="Q27" s="50">
        <f t="shared" si="7"/>
        <v>89.943110942053721</v>
      </c>
      <c r="R27" s="50">
        <f t="shared" si="8"/>
        <v>97.001806231356397</v>
      </c>
      <c r="S27" s="50">
        <f t="shared" si="9"/>
        <v>94.16239123464301</v>
      </c>
      <c r="T27" s="50">
        <f t="shared" ref="T27:T102" si="11">((F27-E27)+(G27-F27)+(H27-G27)+(I27-H27))/4</f>
        <v>39850125</v>
      </c>
      <c r="U27" s="50">
        <f t="shared" ref="U27:U102" si="12">((K27-J27)+(L27-K27)+(M27-L27)+(N27-M27))/4</f>
        <v>38123755</v>
      </c>
    </row>
    <row r="28" spans="2:21" x14ac:dyDescent="0.25">
      <c r="B28" s="52"/>
      <c r="C28" s="55"/>
      <c r="D28" s="53" t="s">
        <v>89</v>
      </c>
      <c r="E28" s="54"/>
      <c r="F28" s="50"/>
      <c r="G28" s="50"/>
      <c r="H28" s="50"/>
      <c r="I28" s="50"/>
      <c r="J28" s="54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</row>
    <row r="29" spans="2:21" x14ac:dyDescent="0.25">
      <c r="B29" s="52"/>
      <c r="C29" s="55"/>
      <c r="D29" s="53" t="s">
        <v>79</v>
      </c>
      <c r="E29" s="54"/>
      <c r="F29" s="50"/>
      <c r="G29" s="50"/>
      <c r="H29" s="50"/>
      <c r="I29" s="50"/>
      <c r="J29" s="54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</row>
    <row r="30" spans="2:21" x14ac:dyDescent="0.25">
      <c r="B30" s="52" t="s">
        <v>63</v>
      </c>
      <c r="C30" s="55">
        <v>13</v>
      </c>
      <c r="D30" s="53" t="s">
        <v>90</v>
      </c>
      <c r="E30" s="54">
        <v>721622300</v>
      </c>
      <c r="F30" s="50">
        <v>1031915500</v>
      </c>
      <c r="G30" s="50">
        <v>1352351500</v>
      </c>
      <c r="H30" s="123">
        <v>1732062000</v>
      </c>
      <c r="I30" s="50">
        <v>2521485000</v>
      </c>
      <c r="J30" s="54">
        <v>665082300</v>
      </c>
      <c r="K30" s="50">
        <v>994599537</v>
      </c>
      <c r="L30" s="50">
        <v>1264633200</v>
      </c>
      <c r="M30" s="125">
        <v>1684842250</v>
      </c>
      <c r="N30" s="50">
        <v>2405565850</v>
      </c>
      <c r="O30" s="50">
        <f t="shared" si="6"/>
        <v>92.16487627946087</v>
      </c>
      <c r="P30" s="50">
        <f t="shared" si="10"/>
        <v>96.383816019819463</v>
      </c>
      <c r="Q30" s="50">
        <f t="shared" si="7"/>
        <v>93.513646415151683</v>
      </c>
      <c r="R30" s="50">
        <f t="shared" si="8"/>
        <v>97.273784079322795</v>
      </c>
      <c r="S30" s="50">
        <f t="shared" si="9"/>
        <v>95.402742828135018</v>
      </c>
      <c r="T30" s="50">
        <f t="shared" si="11"/>
        <v>449965675</v>
      </c>
      <c r="U30" s="50">
        <f t="shared" si="12"/>
        <v>435120887.5</v>
      </c>
    </row>
    <row r="31" spans="2:21" x14ac:dyDescent="0.25">
      <c r="B31" s="52"/>
      <c r="C31" s="55"/>
      <c r="D31" s="53" t="s">
        <v>91</v>
      </c>
      <c r="E31" s="54"/>
      <c r="F31" s="50"/>
      <c r="G31" s="50"/>
      <c r="H31" s="50"/>
      <c r="I31" s="50"/>
      <c r="J31" s="54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</row>
    <row r="32" spans="2:21" x14ac:dyDescent="0.25">
      <c r="B32" s="52" t="s">
        <v>63</v>
      </c>
      <c r="C32" s="55">
        <v>14</v>
      </c>
      <c r="D32" s="53" t="s">
        <v>92</v>
      </c>
      <c r="E32" s="54">
        <v>21770000</v>
      </c>
      <c r="F32" s="50">
        <v>9254000</v>
      </c>
      <c r="G32" s="50">
        <v>363249000</v>
      </c>
      <c r="H32" s="123">
        <v>406427500</v>
      </c>
      <c r="I32" s="50">
        <v>518632600</v>
      </c>
      <c r="J32" s="54">
        <v>21395000</v>
      </c>
      <c r="K32" s="50">
        <v>9149900</v>
      </c>
      <c r="L32" s="50">
        <v>330782650</v>
      </c>
      <c r="M32" s="125">
        <v>394236195</v>
      </c>
      <c r="N32" s="50">
        <v>495085705</v>
      </c>
      <c r="O32" s="50">
        <f t="shared" si="6"/>
        <v>98.277446026642167</v>
      </c>
      <c r="P32" s="50">
        <f t="shared" si="10"/>
        <v>98.875081046034154</v>
      </c>
      <c r="Q32" s="50">
        <f t="shared" si="7"/>
        <v>91.062232793483261</v>
      </c>
      <c r="R32" s="50">
        <f t="shared" si="8"/>
        <v>97.000373990441105</v>
      </c>
      <c r="S32" s="50">
        <f t="shared" si="9"/>
        <v>95.459812013359752</v>
      </c>
      <c r="T32" s="50">
        <f t="shared" si="11"/>
        <v>124215650</v>
      </c>
      <c r="U32" s="50">
        <f t="shared" si="12"/>
        <v>118422676.25</v>
      </c>
    </row>
    <row r="33" spans="1:21" x14ac:dyDescent="0.25">
      <c r="B33" s="52" t="s">
        <v>63</v>
      </c>
      <c r="C33" s="55">
        <v>15</v>
      </c>
      <c r="D33" s="53" t="s">
        <v>93</v>
      </c>
      <c r="E33" s="54">
        <v>160458000</v>
      </c>
      <c r="F33" s="50">
        <v>198816000</v>
      </c>
      <c r="G33" s="50">
        <v>168690000</v>
      </c>
      <c r="H33" s="123">
        <v>198345000</v>
      </c>
      <c r="I33" s="50">
        <v>181599000</v>
      </c>
      <c r="J33" s="54">
        <v>138403800</v>
      </c>
      <c r="K33" s="50">
        <v>169780200</v>
      </c>
      <c r="L33" s="50">
        <v>146553986</v>
      </c>
      <c r="M33" s="125">
        <v>165735000</v>
      </c>
      <c r="N33" s="50">
        <v>164262000</v>
      </c>
      <c r="O33" s="50">
        <f t="shared" si="6"/>
        <v>86.255468720786737</v>
      </c>
      <c r="P33" s="50">
        <f t="shared" si="10"/>
        <v>85.39564220183486</v>
      </c>
      <c r="Q33" s="50">
        <f t="shared" si="7"/>
        <v>86.877696366115359</v>
      </c>
      <c r="R33" s="50">
        <f t="shared" si="8"/>
        <v>83.558950313847077</v>
      </c>
      <c r="S33" s="50">
        <f t="shared" si="9"/>
        <v>90.453141261791089</v>
      </c>
      <c r="T33" s="50">
        <f t="shared" si="11"/>
        <v>5285250</v>
      </c>
      <c r="U33" s="50">
        <f t="shared" si="12"/>
        <v>6464550</v>
      </c>
    </row>
    <row r="34" spans="1:21" x14ac:dyDescent="0.25">
      <c r="B34" s="52"/>
      <c r="C34" s="55"/>
      <c r="D34" s="53" t="s">
        <v>94</v>
      </c>
      <c r="E34" s="54"/>
      <c r="F34" s="50"/>
      <c r="G34" s="50"/>
      <c r="H34" s="50"/>
      <c r="I34" s="50"/>
      <c r="J34" s="54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</row>
    <row r="35" spans="1:21" x14ac:dyDescent="0.25">
      <c r="B35" s="52" t="s">
        <v>63</v>
      </c>
      <c r="C35" s="55">
        <v>17</v>
      </c>
      <c r="D35" s="53" t="s">
        <v>95</v>
      </c>
      <c r="E35" s="54">
        <v>309921000</v>
      </c>
      <c r="F35" s="50">
        <v>254942000</v>
      </c>
      <c r="G35" s="50">
        <v>307525000</v>
      </c>
      <c r="H35" s="123">
        <v>389659000</v>
      </c>
      <c r="I35" s="50">
        <v>168420000</v>
      </c>
      <c r="J35" s="54">
        <v>266237052</v>
      </c>
      <c r="K35" s="50">
        <v>184282000</v>
      </c>
      <c r="L35" s="50">
        <v>223044500</v>
      </c>
      <c r="M35" s="125">
        <v>300678500</v>
      </c>
      <c r="N35" s="50">
        <v>146787500</v>
      </c>
      <c r="O35" s="50">
        <f t="shared" si="6"/>
        <v>85.904811871412392</v>
      </c>
      <c r="P35" s="50">
        <f t="shared" si="10"/>
        <v>72.283892022499231</v>
      </c>
      <c r="Q35" s="50">
        <f t="shared" si="7"/>
        <v>72.528900089423615</v>
      </c>
      <c r="R35" s="50">
        <f t="shared" si="8"/>
        <v>77.164520773291528</v>
      </c>
      <c r="S35" s="50">
        <f t="shared" si="9"/>
        <v>87.155622847642803</v>
      </c>
      <c r="T35" s="50">
        <f>((F35-E35)+(G35-F35)+(H35-G35)+(I35-H35))/4</f>
        <v>-35375250</v>
      </c>
      <c r="U35" s="50">
        <f t="shared" si="12"/>
        <v>-29862388</v>
      </c>
    </row>
    <row r="36" spans="1:21" x14ac:dyDescent="0.25">
      <c r="B36" s="52"/>
      <c r="C36" s="55"/>
      <c r="D36" s="53" t="s">
        <v>96</v>
      </c>
      <c r="E36" s="54"/>
      <c r="F36" s="50"/>
      <c r="G36" s="50"/>
      <c r="H36" s="50"/>
      <c r="I36" s="50"/>
      <c r="J36" s="54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</row>
    <row r="37" spans="1:21" x14ac:dyDescent="0.25">
      <c r="B37" s="52" t="s">
        <v>63</v>
      </c>
      <c r="C37" s="55">
        <v>18</v>
      </c>
      <c r="D37" s="53" t="s">
        <v>97</v>
      </c>
      <c r="E37" s="54">
        <v>365035000</v>
      </c>
      <c r="F37" s="50">
        <v>364515000</v>
      </c>
      <c r="G37" s="50">
        <v>446560000</v>
      </c>
      <c r="H37" s="123">
        <v>527010000</v>
      </c>
      <c r="I37" s="50">
        <v>640470000</v>
      </c>
      <c r="J37" s="54">
        <v>305152290</v>
      </c>
      <c r="K37" s="50">
        <v>294778600</v>
      </c>
      <c r="L37" s="50">
        <v>285282573</v>
      </c>
      <c r="M37" s="125">
        <v>366871262</v>
      </c>
      <c r="N37" s="50">
        <v>403041661</v>
      </c>
      <c r="O37" s="50">
        <f t="shared" si="6"/>
        <v>83.595351130713496</v>
      </c>
      <c r="P37" s="50">
        <f t="shared" si="10"/>
        <v>80.868715965049461</v>
      </c>
      <c r="Q37" s="50">
        <f t="shared" si="7"/>
        <v>63.884488758509491</v>
      </c>
      <c r="R37" s="50">
        <f t="shared" si="8"/>
        <v>69.61371928426405</v>
      </c>
      <c r="S37" s="50">
        <f t="shared" si="9"/>
        <v>62.929046013084147</v>
      </c>
      <c r="T37" s="50">
        <f t="shared" si="11"/>
        <v>68858750</v>
      </c>
      <c r="U37" s="50">
        <f t="shared" si="12"/>
        <v>24472342.75</v>
      </c>
    </row>
    <row r="38" spans="1:21" x14ac:dyDescent="0.25">
      <c r="B38" s="52"/>
      <c r="C38" s="55"/>
      <c r="D38" s="53" t="s">
        <v>98</v>
      </c>
      <c r="E38" s="54"/>
      <c r="F38" s="50"/>
      <c r="G38" s="50"/>
      <c r="H38" s="50"/>
      <c r="I38" s="50"/>
      <c r="J38" s="54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</row>
    <row r="39" spans="1:21" x14ac:dyDescent="0.25">
      <c r="B39" s="52" t="s">
        <v>63</v>
      </c>
      <c r="C39" s="55">
        <v>19</v>
      </c>
      <c r="D39" s="53" t="s">
        <v>99</v>
      </c>
      <c r="E39" s="54">
        <v>10474627920</v>
      </c>
      <c r="F39" s="50">
        <v>7985750000</v>
      </c>
      <c r="G39" s="50">
        <v>9240500000</v>
      </c>
      <c r="H39" s="123">
        <v>8913000000</v>
      </c>
      <c r="I39" s="50">
        <v>7160700000</v>
      </c>
      <c r="J39" s="54">
        <v>9708231208.2000008</v>
      </c>
      <c r="K39" s="50">
        <v>6996500000</v>
      </c>
      <c r="L39" s="50">
        <v>7747400000</v>
      </c>
      <c r="M39" s="125">
        <v>6834200000</v>
      </c>
      <c r="N39" s="50">
        <v>6085500000</v>
      </c>
      <c r="O39" s="50">
        <f t="shared" si="6"/>
        <v>92.683303715861257</v>
      </c>
      <c r="P39" s="50">
        <f t="shared" si="10"/>
        <v>87.612309426165353</v>
      </c>
      <c r="Q39" s="50">
        <f t="shared" si="7"/>
        <v>83.841783453276335</v>
      </c>
      <c r="R39" s="50">
        <f t="shared" si="8"/>
        <v>76.676764276898908</v>
      </c>
      <c r="S39" s="50">
        <f t="shared" si="9"/>
        <v>84.984708198919094</v>
      </c>
      <c r="T39" s="50">
        <f t="shared" si="11"/>
        <v>-828481980</v>
      </c>
      <c r="U39" s="50">
        <f t="shared" si="12"/>
        <v>-905682802.05000019</v>
      </c>
    </row>
    <row r="40" spans="1:21" x14ac:dyDescent="0.25">
      <c r="B40" s="52"/>
      <c r="C40" s="55"/>
      <c r="D40" s="53" t="s">
        <v>100</v>
      </c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</row>
    <row r="41" spans="1:21" x14ac:dyDescent="0.25">
      <c r="B41" s="22"/>
      <c r="C41" s="22"/>
      <c r="D41" s="49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</row>
    <row r="42" spans="1:21" x14ac:dyDescent="0.25">
      <c r="B42" s="47" t="s">
        <v>66</v>
      </c>
      <c r="C42" s="22"/>
      <c r="D42" s="48" t="s">
        <v>101</v>
      </c>
      <c r="E42" s="50">
        <f t="shared" ref="E42:N42" si="13">SUM(E44:E55)</f>
        <v>1057484700</v>
      </c>
      <c r="F42" s="50">
        <f t="shared" si="13"/>
        <v>1612792000</v>
      </c>
      <c r="G42" s="50">
        <f t="shared" si="13"/>
        <v>2168628000</v>
      </c>
      <c r="H42" s="50">
        <f t="shared" si="13"/>
        <v>3235019400</v>
      </c>
      <c r="I42" s="50">
        <f t="shared" si="13"/>
        <v>3126212000</v>
      </c>
      <c r="J42" s="50">
        <f t="shared" si="13"/>
        <v>1001117708</v>
      </c>
      <c r="K42" s="50">
        <f t="shared" si="13"/>
        <v>1527770122</v>
      </c>
      <c r="L42" s="50">
        <f t="shared" si="13"/>
        <v>1858238806</v>
      </c>
      <c r="M42" s="50">
        <f t="shared" si="13"/>
        <v>2973845325</v>
      </c>
      <c r="N42" s="50">
        <f t="shared" si="13"/>
        <v>2084063350</v>
      </c>
      <c r="O42" s="50">
        <f>SUM(O45:O55)/7</f>
        <v>93.930177045751932</v>
      </c>
      <c r="P42" s="50">
        <f>SUM(P45:P55)/7</f>
        <v>82.131853941271785</v>
      </c>
      <c r="Q42" s="50">
        <f>SUM(Q45:Q55)/7</f>
        <v>90.009090565345858</v>
      </c>
      <c r="R42" s="50">
        <f>M42/H42*100</f>
        <v>91.926661243515255</v>
      </c>
      <c r="S42" s="50">
        <f>SUM(S45:S55)/7</f>
        <v>78.209259334092067</v>
      </c>
      <c r="T42" s="50">
        <f>((F42-E42)+(G42-F42)+(H42-G42)+(I42-H42))/4</f>
        <v>517181825</v>
      </c>
      <c r="U42" s="50">
        <f t="shared" ref="U42:U44" si="14">((K42-J42)+(L42-K42)+(M42-L42)+(N42-M42))/4</f>
        <v>270736410.5</v>
      </c>
    </row>
    <row r="43" spans="1:21" x14ac:dyDescent="0.25">
      <c r="A43" s="51"/>
      <c r="B43" s="22"/>
      <c r="C43" s="22"/>
      <c r="D43" s="59" t="s">
        <v>102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>
        <f t="shared" ref="T43:T44" si="15">((F43-E43)+(G43-F43)+(H43-G43)+(I43-H43))/4</f>
        <v>0</v>
      </c>
      <c r="U43" s="50">
        <f t="shared" si="14"/>
        <v>0</v>
      </c>
    </row>
    <row r="44" spans="1:21" x14ac:dyDescent="0.25">
      <c r="A44" s="51"/>
      <c r="B44" s="56" t="s">
        <v>66</v>
      </c>
      <c r="C44" s="52" t="s">
        <v>69</v>
      </c>
      <c r="D44" s="53" t="s">
        <v>273</v>
      </c>
      <c r="E44" s="50"/>
      <c r="F44" s="50">
        <v>104300000</v>
      </c>
      <c r="G44" s="50">
        <v>817392000</v>
      </c>
      <c r="H44" s="126">
        <v>523700000</v>
      </c>
      <c r="I44" s="50">
        <v>329262500</v>
      </c>
      <c r="J44" s="50">
        <v>0</v>
      </c>
      <c r="K44" s="50">
        <v>97144000</v>
      </c>
      <c r="L44" s="50">
        <v>654239000</v>
      </c>
      <c r="M44" s="125">
        <v>436197000</v>
      </c>
      <c r="N44" s="50">
        <v>4965500</v>
      </c>
      <c r="O44" s="50">
        <v>0</v>
      </c>
      <c r="P44" s="50">
        <f>K44/F44*100</f>
        <v>93.139022051773736</v>
      </c>
      <c r="Q44" s="50">
        <f>L44/G44*100</f>
        <v>80.039809540587626</v>
      </c>
      <c r="R44" s="50">
        <f>M44/H44*100</f>
        <v>83.291388199350763</v>
      </c>
      <c r="S44" s="50">
        <f>N44/I44*100</f>
        <v>1.5080672715538515</v>
      </c>
      <c r="T44" s="50">
        <f t="shared" si="15"/>
        <v>82315625</v>
      </c>
      <c r="U44" s="50">
        <f t="shared" si="14"/>
        <v>1241375</v>
      </c>
    </row>
    <row r="45" spans="1:21" x14ac:dyDescent="0.25">
      <c r="B45" s="52" t="s">
        <v>66</v>
      </c>
      <c r="C45" s="52" t="s">
        <v>74</v>
      </c>
      <c r="D45" s="53" t="s">
        <v>103</v>
      </c>
      <c r="E45" s="50">
        <v>16650000</v>
      </c>
      <c r="F45" s="50">
        <v>43252000</v>
      </c>
      <c r="G45" s="50">
        <v>194630000</v>
      </c>
      <c r="H45" s="127">
        <v>493557000</v>
      </c>
      <c r="I45" s="50">
        <v>509470000</v>
      </c>
      <c r="J45" s="54">
        <v>14939400</v>
      </c>
      <c r="K45" s="50">
        <v>39132750</v>
      </c>
      <c r="L45" s="50">
        <v>187095500</v>
      </c>
      <c r="M45" s="125">
        <v>449442900</v>
      </c>
      <c r="N45" s="50">
        <v>45733300</v>
      </c>
      <c r="O45" s="50">
        <f>J45/E45*100</f>
        <v>89.726126126126132</v>
      </c>
      <c r="P45" s="50">
        <f t="shared" si="10"/>
        <v>90.476162952002213</v>
      </c>
      <c r="Q45" s="50">
        <f t="shared" si="7"/>
        <v>96.128808508451939</v>
      </c>
      <c r="R45" s="50">
        <f t="shared" ref="R45:R60" si="16">M45/H45*100</f>
        <v>91.062004996383394</v>
      </c>
      <c r="S45" s="50">
        <f t="shared" si="9"/>
        <v>8.9766423930751564</v>
      </c>
      <c r="T45" s="50">
        <f>((F45-E45)+(G45-F45)+(H45-G45)+(I45-H45))/4</f>
        <v>123205000</v>
      </c>
      <c r="U45" s="50">
        <f t="shared" si="12"/>
        <v>7698475</v>
      </c>
    </row>
    <row r="46" spans="1:21" x14ac:dyDescent="0.25">
      <c r="B46" s="52" t="s">
        <v>66</v>
      </c>
      <c r="C46" s="55">
        <v>10</v>
      </c>
      <c r="D46" s="53" t="s">
        <v>104</v>
      </c>
      <c r="E46" s="50">
        <v>100844000</v>
      </c>
      <c r="F46" s="50">
        <v>96457000</v>
      </c>
      <c r="G46" s="50">
        <v>413640000</v>
      </c>
      <c r="H46" s="127">
        <v>742736400</v>
      </c>
      <c r="I46" s="50">
        <v>768316500</v>
      </c>
      <c r="J46" s="54">
        <v>99501000</v>
      </c>
      <c r="K46" s="50">
        <v>95580000</v>
      </c>
      <c r="L46" s="50">
        <v>354250800</v>
      </c>
      <c r="M46" s="124">
        <v>692343500</v>
      </c>
      <c r="N46" s="50">
        <v>757054000</v>
      </c>
      <c r="O46" s="50">
        <f t="shared" si="6"/>
        <v>98.668240053944714</v>
      </c>
      <c r="P46" s="50">
        <f t="shared" si="10"/>
        <v>99.090786568108072</v>
      </c>
      <c r="Q46" s="50">
        <f t="shared" si="7"/>
        <v>85.642297650130544</v>
      </c>
      <c r="R46" s="50">
        <f t="shared" si="16"/>
        <v>93.215237599772948</v>
      </c>
      <c r="S46" s="50">
        <f t="shared" si="9"/>
        <v>98.534132743472256</v>
      </c>
      <c r="T46" s="50">
        <f t="shared" si="11"/>
        <v>166868125</v>
      </c>
      <c r="U46" s="50">
        <f t="shared" si="12"/>
        <v>164388250</v>
      </c>
    </row>
    <row r="47" spans="1:21" x14ac:dyDescent="0.25">
      <c r="B47" s="52" t="s">
        <v>66</v>
      </c>
      <c r="C47" s="52">
        <v>22</v>
      </c>
      <c r="D47" s="53" t="s">
        <v>115</v>
      </c>
      <c r="E47" s="50">
        <v>432456000</v>
      </c>
      <c r="F47" s="50">
        <v>522623500</v>
      </c>
      <c r="G47" s="50">
        <v>354726000</v>
      </c>
      <c r="H47" s="127">
        <v>713082000</v>
      </c>
      <c r="I47" s="50">
        <v>699080000</v>
      </c>
      <c r="J47" s="54">
        <v>417894637</v>
      </c>
      <c r="K47" s="50">
        <v>494655600</v>
      </c>
      <c r="L47" s="50">
        <v>324018000</v>
      </c>
      <c r="M47" s="125">
        <v>693545800</v>
      </c>
      <c r="N47" s="50">
        <v>663370550</v>
      </c>
      <c r="O47" s="50">
        <f t="shared" si="6"/>
        <v>96.632868314926839</v>
      </c>
      <c r="P47" s="50">
        <f t="shared" si="10"/>
        <v>94.648556752614454</v>
      </c>
      <c r="Q47" s="50">
        <f t="shared" si="7"/>
        <v>91.343177551123972</v>
      </c>
      <c r="R47" s="50">
        <f t="shared" si="16"/>
        <v>97.260315082977826</v>
      </c>
      <c r="S47" s="50">
        <f t="shared" si="9"/>
        <v>94.891936545173664</v>
      </c>
      <c r="T47" s="50">
        <f t="shared" si="11"/>
        <v>66656000</v>
      </c>
      <c r="U47" s="50">
        <f t="shared" si="12"/>
        <v>61368978.25</v>
      </c>
    </row>
    <row r="48" spans="1:21" x14ac:dyDescent="0.25">
      <c r="B48" s="52"/>
      <c r="C48" s="55"/>
      <c r="D48" s="53"/>
      <c r="E48" s="50"/>
      <c r="F48" s="50"/>
      <c r="G48" s="50"/>
      <c r="H48" s="50"/>
      <c r="I48" s="50"/>
      <c r="J48" s="54">
        <v>0</v>
      </c>
      <c r="K48" s="50"/>
      <c r="L48" s="50">
        <v>0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1:21" x14ac:dyDescent="0.25">
      <c r="B49" s="52" t="s">
        <v>66</v>
      </c>
      <c r="C49" s="55">
        <v>24</v>
      </c>
      <c r="D49" s="53" t="s">
        <v>105</v>
      </c>
      <c r="E49" s="50">
        <v>177274500</v>
      </c>
      <c r="F49" s="50">
        <v>152915000</v>
      </c>
      <c r="G49" s="50">
        <v>204910000</v>
      </c>
      <c r="H49" s="127">
        <v>228625000</v>
      </c>
      <c r="I49" s="50">
        <v>222280000</v>
      </c>
      <c r="J49" s="54">
        <v>168496471</v>
      </c>
      <c r="K49" s="50">
        <v>130387663</v>
      </c>
      <c r="L49" s="50">
        <v>163962506</v>
      </c>
      <c r="M49" s="125">
        <v>180725125</v>
      </c>
      <c r="N49" s="50">
        <v>27696000</v>
      </c>
      <c r="O49" s="50">
        <f t="shared" si="6"/>
        <v>95.048340849924841</v>
      </c>
      <c r="P49" s="50">
        <f t="shared" si="10"/>
        <v>85.268065918974585</v>
      </c>
      <c r="Q49" s="50">
        <f t="shared" si="7"/>
        <v>80.01683958811185</v>
      </c>
      <c r="R49" s="50">
        <f t="shared" si="16"/>
        <v>79.048715144887922</v>
      </c>
      <c r="S49" s="50">
        <f t="shared" si="9"/>
        <v>12.459960410293323</v>
      </c>
      <c r="T49" s="50">
        <f t="shared" si="11"/>
        <v>11251375</v>
      </c>
      <c r="U49" s="50">
        <f t="shared" si="12"/>
        <v>-35200117.75</v>
      </c>
    </row>
    <row r="50" spans="1:21" x14ac:dyDescent="0.25">
      <c r="B50" s="52"/>
      <c r="C50" s="55"/>
      <c r="D50" s="53" t="s">
        <v>106</v>
      </c>
      <c r="E50" s="50"/>
      <c r="F50" s="50"/>
      <c r="G50" s="50"/>
      <c r="H50" s="50"/>
      <c r="I50" s="50"/>
      <c r="J50" s="54">
        <v>0</v>
      </c>
      <c r="K50" s="50"/>
      <c r="L50" s="50">
        <v>0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1:21" ht="26.25" x14ac:dyDescent="0.25">
      <c r="B51" s="52" t="s">
        <v>66</v>
      </c>
      <c r="C51" s="55">
        <v>26</v>
      </c>
      <c r="D51" s="57" t="s">
        <v>113</v>
      </c>
      <c r="E51" s="50">
        <v>3000000</v>
      </c>
      <c r="F51" s="50">
        <v>7500000</v>
      </c>
      <c r="G51" s="50">
        <v>11500000</v>
      </c>
      <c r="H51" s="127">
        <v>14250000</v>
      </c>
      <c r="I51" s="50">
        <v>17240000</v>
      </c>
      <c r="J51" s="54">
        <v>3000000</v>
      </c>
      <c r="K51" s="50">
        <v>757000</v>
      </c>
      <c r="L51" s="50">
        <v>9760000</v>
      </c>
      <c r="M51" s="125">
        <v>8565000</v>
      </c>
      <c r="N51" s="50">
        <v>11575000</v>
      </c>
      <c r="O51" s="50">
        <f t="shared" si="6"/>
        <v>100</v>
      </c>
      <c r="P51" s="50">
        <f t="shared" si="10"/>
        <v>10.093333333333334</v>
      </c>
      <c r="Q51" s="50">
        <f t="shared" si="7"/>
        <v>84.869565217391312</v>
      </c>
      <c r="R51" s="50">
        <f t="shared" si="16"/>
        <v>60.10526315789474</v>
      </c>
      <c r="S51" s="50">
        <f t="shared" si="9"/>
        <v>67.140371229698388</v>
      </c>
      <c r="T51" s="50">
        <f t="shared" si="11"/>
        <v>3560000</v>
      </c>
      <c r="U51" s="50">
        <f t="shared" si="12"/>
        <v>2143750</v>
      </c>
    </row>
    <row r="52" spans="1:21" x14ac:dyDescent="0.25">
      <c r="B52" s="52" t="s">
        <v>66</v>
      </c>
      <c r="C52" s="55">
        <v>28</v>
      </c>
      <c r="D52" s="53" t="s">
        <v>288</v>
      </c>
      <c r="E52" s="50"/>
      <c r="F52" s="50"/>
      <c r="G52" s="50">
        <v>6000000</v>
      </c>
      <c r="H52" s="50"/>
      <c r="I52" s="50">
        <v>1900000</v>
      </c>
      <c r="J52" s="54">
        <v>0</v>
      </c>
      <c r="K52" s="50"/>
      <c r="L52" s="50">
        <v>6000000</v>
      </c>
      <c r="M52" s="50"/>
      <c r="N52" s="50">
        <v>1320000</v>
      </c>
      <c r="O52" s="50"/>
      <c r="P52" s="50"/>
      <c r="Q52" s="50"/>
      <c r="R52" s="50"/>
      <c r="S52" s="50">
        <f t="shared" si="9"/>
        <v>69.473684210526315</v>
      </c>
      <c r="T52" s="50">
        <f t="shared" si="11"/>
        <v>475000</v>
      </c>
      <c r="U52" s="50">
        <f t="shared" si="12"/>
        <v>330000</v>
      </c>
    </row>
    <row r="53" spans="1:21" x14ac:dyDescent="0.25">
      <c r="B53" s="52" t="s">
        <v>66</v>
      </c>
      <c r="C53" s="55">
        <v>29</v>
      </c>
      <c r="D53" s="53" t="s">
        <v>114</v>
      </c>
      <c r="E53" s="50">
        <v>117860200</v>
      </c>
      <c r="F53" s="50">
        <v>115444500</v>
      </c>
      <c r="G53" s="50">
        <v>72630000</v>
      </c>
      <c r="H53" s="123">
        <v>96269000</v>
      </c>
      <c r="I53" s="50">
        <v>110748000</v>
      </c>
      <c r="J53" s="54">
        <v>95617200</v>
      </c>
      <c r="K53" s="50">
        <v>112675500</v>
      </c>
      <c r="L53" s="50">
        <v>70934000</v>
      </c>
      <c r="M53" s="125">
        <v>95213000</v>
      </c>
      <c r="N53" s="50">
        <v>106885000</v>
      </c>
      <c r="O53" s="50">
        <f t="shared" si="6"/>
        <v>81.127641052704817</v>
      </c>
      <c r="P53" s="50">
        <f t="shared" si="10"/>
        <v>97.601444850122789</v>
      </c>
      <c r="Q53" s="50">
        <f t="shared" si="7"/>
        <v>97.664876772683456</v>
      </c>
      <c r="R53" s="50">
        <f t="shared" si="16"/>
        <v>98.903073678962073</v>
      </c>
      <c r="S53" s="50">
        <f t="shared" si="9"/>
        <v>96.511900892115435</v>
      </c>
      <c r="T53" s="50">
        <f t="shared" si="11"/>
        <v>-1778050</v>
      </c>
      <c r="U53" s="50">
        <f t="shared" si="12"/>
        <v>2816950</v>
      </c>
    </row>
    <row r="54" spans="1:21" x14ac:dyDescent="0.25">
      <c r="B54" s="52"/>
      <c r="C54" s="55"/>
      <c r="D54" s="53"/>
      <c r="E54" s="50"/>
      <c r="F54" s="50"/>
      <c r="G54" s="50"/>
      <c r="H54" s="50"/>
      <c r="I54" s="50"/>
      <c r="J54" s="54">
        <v>0</v>
      </c>
      <c r="K54" s="50"/>
      <c r="L54" s="50">
        <v>0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1:21" x14ac:dyDescent="0.25">
      <c r="B55" s="52" t="s">
        <v>66</v>
      </c>
      <c r="C55" s="55">
        <v>42</v>
      </c>
      <c r="D55" s="53" t="s">
        <v>107</v>
      </c>
      <c r="E55" s="50">
        <v>209400000</v>
      </c>
      <c r="F55" s="50">
        <v>570300000</v>
      </c>
      <c r="G55" s="50">
        <v>93200000</v>
      </c>
      <c r="H55" s="127">
        <v>422800000</v>
      </c>
      <c r="I55" s="50">
        <v>467915000</v>
      </c>
      <c r="J55" s="54">
        <v>201669000</v>
      </c>
      <c r="K55" s="50">
        <v>557437609</v>
      </c>
      <c r="L55" s="50">
        <v>87979000</v>
      </c>
      <c r="M55" s="125">
        <v>417813000</v>
      </c>
      <c r="N55" s="50">
        <v>465464000</v>
      </c>
      <c r="O55" s="50">
        <f t="shared" si="6"/>
        <v>96.308022922636098</v>
      </c>
      <c r="P55" s="50">
        <f t="shared" si="10"/>
        <v>97.744627213747151</v>
      </c>
      <c r="Q55" s="50">
        <f t="shared" si="7"/>
        <v>94.398068669527902</v>
      </c>
      <c r="R55" s="50">
        <f t="shared" si="16"/>
        <v>98.820482497634828</v>
      </c>
      <c r="S55" s="50">
        <f t="shared" si="9"/>
        <v>99.476186914289983</v>
      </c>
      <c r="T55" s="50">
        <f t="shared" si="11"/>
        <v>64628750</v>
      </c>
      <c r="U55" s="50">
        <f t="shared" si="12"/>
        <v>65948750</v>
      </c>
    </row>
    <row r="56" spans="1:21" x14ac:dyDescent="0.25">
      <c r="B56" s="22"/>
      <c r="C56" s="22"/>
      <c r="D56" s="49"/>
      <c r="E56" s="50"/>
      <c r="F56" s="50"/>
      <c r="G56" s="50"/>
      <c r="H56" s="50"/>
      <c r="I56" s="50"/>
      <c r="J56" s="54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</row>
    <row r="57" spans="1:21" x14ac:dyDescent="0.25">
      <c r="B57" s="47" t="s">
        <v>66</v>
      </c>
      <c r="C57" s="22"/>
      <c r="D57" s="48" t="s">
        <v>101</v>
      </c>
      <c r="E57" s="50">
        <f>SUM(E58:E59)</f>
        <v>360000000</v>
      </c>
      <c r="F57" s="50">
        <f t="shared" ref="F57:N57" si="17">SUM(F58:F59)</f>
        <v>784500000</v>
      </c>
      <c r="G57" s="50">
        <f t="shared" si="17"/>
        <v>4000000</v>
      </c>
      <c r="H57" s="50">
        <f t="shared" si="17"/>
        <v>5000000</v>
      </c>
      <c r="I57" s="50">
        <f t="shared" si="17"/>
        <v>1022580000</v>
      </c>
      <c r="J57" s="50">
        <f t="shared" si="17"/>
        <v>343811300</v>
      </c>
      <c r="K57" s="50">
        <f t="shared" si="17"/>
        <v>640129500</v>
      </c>
      <c r="L57" s="50">
        <f t="shared" si="17"/>
        <v>4000000</v>
      </c>
      <c r="M57" s="50">
        <f t="shared" si="17"/>
        <v>3602640</v>
      </c>
      <c r="N57" s="50">
        <f t="shared" si="17"/>
        <v>996036750</v>
      </c>
      <c r="O57" s="50">
        <f>SUM(O58:O59)/2</f>
        <v>47.751569444444449</v>
      </c>
      <c r="P57" s="50">
        <f>SUM(P58:P59)/2</f>
        <v>90.655631067961167</v>
      </c>
      <c r="Q57" s="50">
        <f>SUM(Q58:Q59)/2</f>
        <v>50</v>
      </c>
      <c r="R57" s="50">
        <f t="shared" si="16"/>
        <v>72.052799999999991</v>
      </c>
      <c r="S57" s="50">
        <f>SUM(S58:S59)/2</f>
        <v>98.698643401351205</v>
      </c>
      <c r="T57" s="50">
        <f t="shared" ref="T57" si="18">((F57-E57)+(G57-F57)+(H57-G57)+(I57-H57))/4</f>
        <v>165645000</v>
      </c>
      <c r="U57" s="50">
        <f t="shared" ref="U57" si="19">((K57-J57)+(L57-K57)+(M57-L57)+(N57-M57))/4</f>
        <v>163056362.5</v>
      </c>
    </row>
    <row r="58" spans="1:21" x14ac:dyDescent="0.25">
      <c r="B58" s="52" t="s">
        <v>69</v>
      </c>
      <c r="C58" s="52" t="s">
        <v>63</v>
      </c>
      <c r="D58" s="53" t="s">
        <v>108</v>
      </c>
      <c r="E58" s="60">
        <v>360000000</v>
      </c>
      <c r="F58" s="50">
        <v>12000000</v>
      </c>
      <c r="G58" s="50">
        <v>4000000</v>
      </c>
      <c r="H58" s="127">
        <v>5000000</v>
      </c>
      <c r="I58" s="50">
        <v>1019830000</v>
      </c>
      <c r="J58" s="50">
        <v>343811300</v>
      </c>
      <c r="K58" s="50">
        <v>12000000</v>
      </c>
      <c r="L58" s="50">
        <v>4000000</v>
      </c>
      <c r="M58" s="125">
        <v>3602640</v>
      </c>
      <c r="N58" s="50">
        <v>993286750</v>
      </c>
      <c r="O58" s="50">
        <f t="shared" si="6"/>
        <v>95.503138888888898</v>
      </c>
      <c r="P58" s="50">
        <f t="shared" si="10"/>
        <v>100</v>
      </c>
      <c r="Q58" s="50">
        <f t="shared" si="7"/>
        <v>100</v>
      </c>
      <c r="R58" s="50">
        <f t="shared" si="16"/>
        <v>72.052799999999991</v>
      </c>
      <c r="S58" s="50">
        <f t="shared" si="9"/>
        <v>97.397286802702411</v>
      </c>
      <c r="T58" s="50">
        <f t="shared" si="11"/>
        <v>164957500</v>
      </c>
      <c r="U58" s="50">
        <f t="shared" si="12"/>
        <v>162368862.5</v>
      </c>
    </row>
    <row r="59" spans="1:21" x14ac:dyDescent="0.25">
      <c r="B59" s="22" t="s">
        <v>69</v>
      </c>
      <c r="C59" s="22" t="s">
        <v>72</v>
      </c>
      <c r="D59" s="49" t="s">
        <v>274</v>
      </c>
      <c r="E59" s="50"/>
      <c r="F59" s="50">
        <v>772500000</v>
      </c>
      <c r="G59" s="50"/>
      <c r="H59" s="50"/>
      <c r="I59" s="50">
        <v>2750000</v>
      </c>
      <c r="J59" s="50"/>
      <c r="K59" s="50">
        <v>628129500</v>
      </c>
      <c r="L59" s="50"/>
      <c r="M59" s="50"/>
      <c r="N59" s="50">
        <v>2750000</v>
      </c>
      <c r="O59" s="50"/>
      <c r="P59" s="50">
        <f t="shared" si="10"/>
        <v>81.311262135922334</v>
      </c>
      <c r="Q59" s="50"/>
      <c r="R59" s="50"/>
      <c r="S59" s="50">
        <f t="shared" si="9"/>
        <v>100</v>
      </c>
      <c r="T59" s="50">
        <f t="shared" si="11"/>
        <v>687500</v>
      </c>
      <c r="U59" s="50">
        <f t="shared" si="12"/>
        <v>687500</v>
      </c>
    </row>
    <row r="60" spans="1:21" x14ac:dyDescent="0.25">
      <c r="B60" s="22"/>
      <c r="C60" s="22"/>
      <c r="D60" s="49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1:21" x14ac:dyDescent="0.25">
      <c r="B61" s="47" t="s">
        <v>72</v>
      </c>
      <c r="C61" s="61"/>
      <c r="D61" s="59" t="s">
        <v>109</v>
      </c>
      <c r="E61" s="50">
        <f t="shared" ref="E61:J61" si="20">SUM(E63:E67)</f>
        <v>195240000</v>
      </c>
      <c r="F61" s="50">
        <f t="shared" si="20"/>
        <v>400350000</v>
      </c>
      <c r="G61" s="50">
        <f t="shared" si="20"/>
        <v>795695000</v>
      </c>
      <c r="H61" s="50">
        <f t="shared" si="20"/>
        <v>225790000</v>
      </c>
      <c r="I61" s="50">
        <f t="shared" si="20"/>
        <v>2036272500</v>
      </c>
      <c r="J61" s="50">
        <f t="shared" si="20"/>
        <v>162335000</v>
      </c>
      <c r="K61" s="50">
        <f>SUM(K63:K67)</f>
        <v>158710325</v>
      </c>
      <c r="L61" s="50">
        <f t="shared" ref="L61:N61" si="21">SUM(L63:L67)</f>
        <v>695525200</v>
      </c>
      <c r="M61" s="50">
        <f t="shared" si="21"/>
        <v>211344700</v>
      </c>
      <c r="N61" s="50">
        <f t="shared" si="21"/>
        <v>1978052000</v>
      </c>
      <c r="O61" s="50">
        <f>SUM(O63:O67)/3</f>
        <v>54.117170039407711</v>
      </c>
      <c r="P61" s="50">
        <f t="shared" ref="P61:S61" si="22">SUM(P63:P67)/3</f>
        <v>37.465236416222872</v>
      </c>
      <c r="Q61" s="50">
        <f t="shared" si="22"/>
        <v>84.770504150191996</v>
      </c>
      <c r="R61" s="50">
        <f>SUM(R63:R67)/3</f>
        <v>65.026244482824794</v>
      </c>
      <c r="S61" s="50">
        <f t="shared" si="22"/>
        <v>89.843786945301588</v>
      </c>
      <c r="T61" s="50">
        <f t="shared" ref="T61" si="23">((F61-E61)+(G61-F61)+(H61-G61)+(I61-H61))/4</f>
        <v>460258125</v>
      </c>
      <c r="U61" s="50">
        <f t="shared" ref="U61" si="24">((K61-J61)+(L61-K61)+(M61-L61)+(N61-M61))/4</f>
        <v>453929250</v>
      </c>
    </row>
    <row r="62" spans="1:21" x14ac:dyDescent="0.25">
      <c r="A62" s="62"/>
      <c r="B62" s="22"/>
      <c r="C62" s="61"/>
      <c r="D62" s="59" t="s">
        <v>110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</row>
    <row r="63" spans="1:21" x14ac:dyDescent="0.25">
      <c r="B63" s="22" t="s">
        <v>72</v>
      </c>
      <c r="C63" s="22" t="s">
        <v>63</v>
      </c>
      <c r="D63" s="49" t="s">
        <v>111</v>
      </c>
      <c r="E63" s="50">
        <v>137335000</v>
      </c>
      <c r="F63" s="50">
        <v>352050000</v>
      </c>
      <c r="G63" s="50">
        <v>660115000</v>
      </c>
      <c r="H63" s="127">
        <v>3760000</v>
      </c>
      <c r="I63" s="50">
        <v>1126300000</v>
      </c>
      <c r="J63" s="50">
        <v>118135000</v>
      </c>
      <c r="K63" s="50">
        <v>121027775</v>
      </c>
      <c r="L63" s="50">
        <v>602755000</v>
      </c>
      <c r="M63" s="125">
        <v>0</v>
      </c>
      <c r="N63" s="50">
        <v>1122800000</v>
      </c>
      <c r="O63" s="50">
        <f t="shared" si="6"/>
        <v>86.019587140932757</v>
      </c>
      <c r="P63" s="50">
        <f t="shared" si="10"/>
        <v>34.378007385314582</v>
      </c>
      <c r="Q63" s="50">
        <f t="shared" si="7"/>
        <v>91.310604970346077</v>
      </c>
      <c r="R63" s="50">
        <f t="shared" si="7"/>
        <v>0</v>
      </c>
      <c r="S63" s="50">
        <f t="shared" si="9"/>
        <v>99.689247980111872</v>
      </c>
      <c r="T63" s="50">
        <f t="shared" si="11"/>
        <v>247241250</v>
      </c>
      <c r="U63" s="50">
        <f t="shared" si="12"/>
        <v>251166250</v>
      </c>
    </row>
    <row r="64" spans="1:21" x14ac:dyDescent="0.25">
      <c r="B64" s="22"/>
      <c r="C64" s="69" t="s">
        <v>66</v>
      </c>
      <c r="D64" s="49" t="s">
        <v>314</v>
      </c>
      <c r="E64" s="127"/>
      <c r="F64" s="50"/>
      <c r="G64" s="50"/>
      <c r="H64" s="127">
        <v>4905000</v>
      </c>
      <c r="I64" s="50"/>
      <c r="J64" s="50"/>
      <c r="K64" s="50"/>
      <c r="L64" s="50"/>
      <c r="M64" s="125">
        <v>4905000</v>
      </c>
      <c r="N64" s="50">
        <v>0</v>
      </c>
      <c r="O64" s="50">
        <v>0</v>
      </c>
      <c r="P64" s="50">
        <v>0</v>
      </c>
      <c r="Q64" s="50">
        <v>0</v>
      </c>
      <c r="R64" s="50">
        <f>M64/H64*100</f>
        <v>100</v>
      </c>
      <c r="S64" s="50">
        <v>0</v>
      </c>
      <c r="T64" s="50">
        <f t="shared" si="11"/>
        <v>0</v>
      </c>
      <c r="U64" s="50">
        <f t="shared" si="12"/>
        <v>0</v>
      </c>
    </row>
    <row r="65" spans="2:21" ht="26.25" x14ac:dyDescent="0.25">
      <c r="B65" s="22" t="s">
        <v>72</v>
      </c>
      <c r="C65" s="22" t="s">
        <v>69</v>
      </c>
      <c r="D65" s="63" t="s">
        <v>112</v>
      </c>
      <c r="E65" s="50">
        <v>57905000</v>
      </c>
      <c r="F65" s="50">
        <v>48300000</v>
      </c>
      <c r="G65" s="50">
        <v>115705000</v>
      </c>
      <c r="H65" s="127">
        <v>217125000</v>
      </c>
      <c r="I65" s="50">
        <v>883262500</v>
      </c>
      <c r="J65" s="50">
        <v>44200000</v>
      </c>
      <c r="K65" s="50">
        <v>37682550</v>
      </c>
      <c r="L65" s="50">
        <v>72895200</v>
      </c>
      <c r="M65" s="125">
        <v>206439700</v>
      </c>
      <c r="N65" s="50">
        <v>835142000</v>
      </c>
      <c r="O65" s="50">
        <f t="shared" si="6"/>
        <v>76.33192297729039</v>
      </c>
      <c r="P65" s="50">
        <f t="shared" si="10"/>
        <v>78.017701863354034</v>
      </c>
      <c r="Q65" s="50">
        <f t="shared" si="7"/>
        <v>63.000907480229898</v>
      </c>
      <c r="R65" s="50">
        <f>M65/H65*100</f>
        <v>95.078733448474381</v>
      </c>
      <c r="S65" s="50">
        <f>N65/I65*100</f>
        <v>94.551959355231318</v>
      </c>
      <c r="T65" s="50">
        <f t="shared" si="11"/>
        <v>206339375</v>
      </c>
      <c r="U65" s="50">
        <f t="shared" si="12"/>
        <v>197735500</v>
      </c>
    </row>
    <row r="66" spans="2:21" x14ac:dyDescent="0.25">
      <c r="B66" s="22"/>
      <c r="C66" s="69" t="s">
        <v>121</v>
      </c>
      <c r="D66" s="63" t="s">
        <v>315</v>
      </c>
      <c r="E66" s="50"/>
      <c r="F66" s="50"/>
      <c r="G66" s="50"/>
      <c r="H66" s="127">
        <v>0</v>
      </c>
      <c r="I66" s="50"/>
      <c r="J66" s="50"/>
      <c r="K66" s="50"/>
      <c r="L66" s="50"/>
      <c r="M66" s="125">
        <v>0</v>
      </c>
      <c r="N66" s="50"/>
      <c r="O66" s="50"/>
      <c r="P66" s="50"/>
      <c r="Q66" s="50"/>
      <c r="R66" s="50"/>
      <c r="S66" s="50"/>
      <c r="T66" s="50"/>
      <c r="U66" s="50"/>
    </row>
    <row r="67" spans="2:21" x14ac:dyDescent="0.25">
      <c r="B67" s="22" t="s">
        <v>72</v>
      </c>
      <c r="C67" s="22" t="s">
        <v>72</v>
      </c>
      <c r="D67" s="49" t="s">
        <v>289</v>
      </c>
      <c r="E67" s="50"/>
      <c r="F67" s="50"/>
      <c r="G67" s="50">
        <v>19875000</v>
      </c>
      <c r="H67" s="50"/>
      <c r="I67" s="50">
        <v>26710000</v>
      </c>
      <c r="J67" s="50"/>
      <c r="K67" s="50"/>
      <c r="L67" s="50">
        <v>19875000</v>
      </c>
      <c r="M67" s="50"/>
      <c r="N67" s="50">
        <v>20110000</v>
      </c>
      <c r="O67" s="50"/>
      <c r="P67" s="50"/>
      <c r="Q67" s="50">
        <f t="shared" si="7"/>
        <v>100</v>
      </c>
      <c r="R67" s="50">
        <v>0</v>
      </c>
      <c r="S67" s="50">
        <f t="shared" si="9"/>
        <v>75.290153500561587</v>
      </c>
      <c r="T67" s="50">
        <f t="shared" si="11"/>
        <v>6677500</v>
      </c>
      <c r="U67" s="50">
        <f t="shared" si="12"/>
        <v>5027500</v>
      </c>
    </row>
    <row r="68" spans="2:21" x14ac:dyDescent="0.25">
      <c r="B68" s="47" t="s">
        <v>116</v>
      </c>
      <c r="C68" s="22"/>
      <c r="D68" s="59" t="s">
        <v>117</v>
      </c>
      <c r="E68" s="50">
        <f>SUM(E71:E78)</f>
        <v>28025000</v>
      </c>
      <c r="F68" s="50">
        <f t="shared" ref="F68:N68" si="25">SUM(F71:F78)</f>
        <v>34550000</v>
      </c>
      <c r="G68" s="50">
        <f t="shared" si="25"/>
        <v>79760000</v>
      </c>
      <c r="H68" s="50">
        <f t="shared" si="25"/>
        <v>202584000</v>
      </c>
      <c r="I68" s="50">
        <f t="shared" si="25"/>
        <v>132405000</v>
      </c>
      <c r="J68" s="50">
        <f t="shared" si="25"/>
        <v>28025000</v>
      </c>
      <c r="K68" s="50">
        <f t="shared" si="25"/>
        <v>34175000</v>
      </c>
      <c r="L68" s="50">
        <f t="shared" si="25"/>
        <v>60983000</v>
      </c>
      <c r="M68" s="50">
        <f t="shared" si="25"/>
        <v>153836751</v>
      </c>
      <c r="N68" s="50">
        <f t="shared" si="25"/>
        <v>113607300</v>
      </c>
      <c r="O68" s="50">
        <f>SUM(O71:O78)/4</f>
        <v>100</v>
      </c>
      <c r="P68" s="50">
        <f t="shared" ref="P68:S68" si="26">SUM(P71:P78)/4</f>
        <v>98.125</v>
      </c>
      <c r="Q68" s="50">
        <f t="shared" si="26"/>
        <v>49.513799644232463</v>
      </c>
      <c r="R68" s="50">
        <f t="shared" si="26"/>
        <v>88.989705662917387</v>
      </c>
      <c r="S68" s="50">
        <f t="shared" si="26"/>
        <v>89.894637512515061</v>
      </c>
      <c r="T68" s="50">
        <f t="shared" ref="T68" si="27">((F68-E68)+(G68-F68)+(H68-G68)+(I68-H68))/4</f>
        <v>26095000</v>
      </c>
      <c r="U68" s="50">
        <f t="shared" ref="U68" si="28">((K68-J68)+(L68-K68)+(M68-L68)+(N68-M68))/4</f>
        <v>21395575</v>
      </c>
    </row>
    <row r="69" spans="2:21" x14ac:dyDescent="0.25">
      <c r="B69" s="61"/>
      <c r="C69" s="22"/>
      <c r="D69" s="59" t="s">
        <v>118</v>
      </c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</row>
    <row r="70" spans="2:21" x14ac:dyDescent="0.25">
      <c r="B70" s="61"/>
      <c r="C70" s="22"/>
      <c r="D70" s="59" t="s">
        <v>119</v>
      </c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</row>
    <row r="71" spans="2:21" x14ac:dyDescent="0.25">
      <c r="B71" s="52" t="s">
        <v>116</v>
      </c>
      <c r="C71" s="52" t="s">
        <v>63</v>
      </c>
      <c r="D71" s="53" t="s">
        <v>120</v>
      </c>
      <c r="E71" s="60">
        <v>1000000</v>
      </c>
      <c r="F71" s="50">
        <v>5000000</v>
      </c>
      <c r="G71" s="50">
        <v>10750000</v>
      </c>
      <c r="H71" s="128">
        <v>116749000</v>
      </c>
      <c r="I71" s="50">
        <v>45200000</v>
      </c>
      <c r="J71" s="50">
        <v>1000000</v>
      </c>
      <c r="K71" s="50">
        <v>4625000</v>
      </c>
      <c r="L71" s="50">
        <v>0</v>
      </c>
      <c r="M71" s="124">
        <v>71789600</v>
      </c>
      <c r="N71" s="50">
        <v>27868900</v>
      </c>
      <c r="O71" s="50">
        <f t="shared" si="6"/>
        <v>100</v>
      </c>
      <c r="P71" s="50">
        <f t="shared" si="10"/>
        <v>92.5</v>
      </c>
      <c r="Q71" s="50">
        <f t="shared" si="7"/>
        <v>0</v>
      </c>
      <c r="R71" s="50">
        <f>M71/H71*100</f>
        <v>61.490548098913052</v>
      </c>
      <c r="S71" s="50">
        <f t="shared" si="9"/>
        <v>61.656858407079653</v>
      </c>
      <c r="T71" s="50">
        <f t="shared" si="11"/>
        <v>11050000</v>
      </c>
      <c r="U71" s="50">
        <f t="shared" si="12"/>
        <v>6717225</v>
      </c>
    </row>
    <row r="72" spans="2:21" x14ac:dyDescent="0.25">
      <c r="B72" s="61"/>
      <c r="C72" s="55"/>
      <c r="D72" s="57" t="s">
        <v>123</v>
      </c>
      <c r="E72" s="54"/>
      <c r="F72" s="50"/>
      <c r="G72" s="50"/>
      <c r="H72" s="50"/>
      <c r="I72" s="50"/>
      <c r="J72" s="50">
        <v>0</v>
      </c>
      <c r="K72" s="50"/>
      <c r="L72" s="50">
        <v>0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 x14ac:dyDescent="0.25">
      <c r="B73" s="61"/>
      <c r="C73" s="55"/>
      <c r="D73" s="57"/>
      <c r="E73" s="54"/>
      <c r="F73" s="50"/>
      <c r="G73" s="50"/>
      <c r="H73" s="50"/>
      <c r="I73" s="50"/>
      <c r="J73" s="50">
        <v>0</v>
      </c>
      <c r="K73" s="50"/>
      <c r="L73" s="50">
        <v>0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 x14ac:dyDescent="0.25">
      <c r="B74" s="52" t="s">
        <v>116</v>
      </c>
      <c r="C74" s="52" t="s">
        <v>66</v>
      </c>
      <c r="D74" s="102" t="s">
        <v>125</v>
      </c>
      <c r="E74" s="60">
        <v>1500000</v>
      </c>
      <c r="F74" s="50">
        <v>500000</v>
      </c>
      <c r="G74" s="50">
        <v>11405000</v>
      </c>
      <c r="H74" s="127">
        <v>9730000</v>
      </c>
      <c r="I74" s="50">
        <v>6655000</v>
      </c>
      <c r="J74" s="50">
        <v>1500000</v>
      </c>
      <c r="K74" s="50">
        <v>500000</v>
      </c>
      <c r="L74" s="50">
        <v>11235000</v>
      </c>
      <c r="M74" s="125">
        <v>9730000</v>
      </c>
      <c r="N74" s="50">
        <v>6653400</v>
      </c>
      <c r="O74" s="50">
        <f t="shared" si="6"/>
        <v>100</v>
      </c>
      <c r="P74" s="50">
        <f t="shared" si="10"/>
        <v>100</v>
      </c>
      <c r="Q74" s="50">
        <f t="shared" si="7"/>
        <v>98.509425690486623</v>
      </c>
      <c r="R74" s="50">
        <f t="shared" ref="R72:R78" si="29">M74/H74*100</f>
        <v>100</v>
      </c>
      <c r="S74" s="50">
        <f t="shared" si="9"/>
        <v>99.975957926371152</v>
      </c>
      <c r="T74" s="50">
        <f t="shared" si="11"/>
        <v>1288750</v>
      </c>
      <c r="U74" s="50">
        <f t="shared" si="12"/>
        <v>1288350</v>
      </c>
    </row>
    <row r="75" spans="2:21" x14ac:dyDescent="0.25">
      <c r="B75" s="55"/>
      <c r="C75" s="55"/>
      <c r="D75" s="57"/>
      <c r="E75" s="54"/>
      <c r="F75" s="50"/>
      <c r="G75" s="50"/>
      <c r="H75" s="50"/>
      <c r="I75" s="50"/>
      <c r="J75" s="50">
        <v>0</v>
      </c>
      <c r="K75" s="50"/>
      <c r="L75" s="50">
        <v>0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 x14ac:dyDescent="0.25">
      <c r="B76" s="52" t="s">
        <v>116</v>
      </c>
      <c r="C76" s="52" t="s">
        <v>121</v>
      </c>
      <c r="D76" s="102" t="s">
        <v>124</v>
      </c>
      <c r="E76" s="60">
        <v>2000000</v>
      </c>
      <c r="F76" s="50">
        <v>2000000</v>
      </c>
      <c r="G76" s="50">
        <v>7630000</v>
      </c>
      <c r="H76" s="127">
        <v>7630000</v>
      </c>
      <c r="I76" s="50">
        <v>9235000</v>
      </c>
      <c r="J76" s="50">
        <v>2000000</v>
      </c>
      <c r="K76" s="50">
        <v>2000000</v>
      </c>
      <c r="L76" s="50"/>
      <c r="M76" s="130">
        <v>7630000</v>
      </c>
      <c r="N76" s="50">
        <v>9235000</v>
      </c>
      <c r="O76" s="50">
        <f t="shared" si="6"/>
        <v>100</v>
      </c>
      <c r="P76" s="50">
        <f t="shared" si="10"/>
        <v>100</v>
      </c>
      <c r="Q76" s="50">
        <f t="shared" si="7"/>
        <v>0</v>
      </c>
      <c r="R76" s="50">
        <f t="shared" si="29"/>
        <v>100</v>
      </c>
      <c r="S76" s="50">
        <f t="shared" si="9"/>
        <v>100</v>
      </c>
      <c r="T76" s="50">
        <f t="shared" si="11"/>
        <v>1808750</v>
      </c>
      <c r="U76" s="50">
        <f t="shared" si="12"/>
        <v>1808750</v>
      </c>
    </row>
    <row r="77" spans="2:21" x14ac:dyDescent="0.25">
      <c r="B77" s="55"/>
      <c r="C77" s="55"/>
      <c r="D77" s="57"/>
      <c r="E77" s="54"/>
      <c r="F77" s="50"/>
      <c r="G77" s="50"/>
      <c r="H77" s="50"/>
      <c r="I77" s="50"/>
      <c r="J77" s="50">
        <v>0</v>
      </c>
      <c r="K77" s="50"/>
      <c r="L77" s="50">
        <v>0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 ht="26.25" x14ac:dyDescent="0.25">
      <c r="B78" s="52" t="s">
        <v>116</v>
      </c>
      <c r="C78" s="52" t="s">
        <v>72</v>
      </c>
      <c r="D78" s="57" t="s">
        <v>122</v>
      </c>
      <c r="E78" s="60">
        <v>23525000</v>
      </c>
      <c r="F78" s="50">
        <v>27050000</v>
      </c>
      <c r="G78" s="50">
        <v>49975000</v>
      </c>
      <c r="H78" s="127">
        <v>68475000</v>
      </c>
      <c r="I78" s="50">
        <v>71315000</v>
      </c>
      <c r="J78" s="50">
        <v>23525000</v>
      </c>
      <c r="K78" s="50">
        <v>27050000</v>
      </c>
      <c r="L78" s="50">
        <v>49748000</v>
      </c>
      <c r="M78" s="125">
        <v>64687151</v>
      </c>
      <c r="N78" s="50">
        <v>69850000</v>
      </c>
      <c r="O78" s="50">
        <f t="shared" si="6"/>
        <v>100</v>
      </c>
      <c r="P78" s="50">
        <f t="shared" si="10"/>
        <v>100</v>
      </c>
      <c r="Q78" s="50">
        <f t="shared" si="7"/>
        <v>99.545772886443217</v>
      </c>
      <c r="R78" s="50">
        <f t="shared" si="29"/>
        <v>94.468274552756483</v>
      </c>
      <c r="S78" s="50">
        <f t="shared" si="9"/>
        <v>97.945733716609411</v>
      </c>
      <c r="T78" s="50">
        <f t="shared" si="11"/>
        <v>11947500</v>
      </c>
      <c r="U78" s="50">
        <f t="shared" si="12"/>
        <v>11581250</v>
      </c>
    </row>
    <row r="79" spans="2:21" x14ac:dyDescent="0.25">
      <c r="B79" s="22"/>
      <c r="C79" s="22"/>
      <c r="D79" s="49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</row>
    <row r="80" spans="2:21" ht="26.25" x14ac:dyDescent="0.25">
      <c r="B80" s="47" t="s">
        <v>80</v>
      </c>
      <c r="C80" s="22"/>
      <c r="D80" s="64" t="s">
        <v>126</v>
      </c>
      <c r="E80" s="50">
        <f>SUM(E81:E91)</f>
        <v>238154650</v>
      </c>
      <c r="F80" s="50">
        <f t="shared" ref="F80:N80" si="30">SUM(F81:F91)</f>
        <v>327615200</v>
      </c>
      <c r="G80" s="50">
        <f t="shared" si="30"/>
        <v>969510500</v>
      </c>
      <c r="H80" s="50">
        <f t="shared" si="30"/>
        <v>1222587500</v>
      </c>
      <c r="I80" s="50">
        <f t="shared" si="30"/>
        <v>4247737300</v>
      </c>
      <c r="J80" s="50">
        <f t="shared" si="30"/>
        <v>123465000</v>
      </c>
      <c r="K80" s="50">
        <f t="shared" si="30"/>
        <v>230090695</v>
      </c>
      <c r="L80" s="50">
        <f t="shared" si="30"/>
        <v>696030375</v>
      </c>
      <c r="M80" s="50">
        <f t="shared" si="30"/>
        <v>1047825300</v>
      </c>
      <c r="N80" s="50">
        <f t="shared" si="30"/>
        <v>3180909375</v>
      </c>
      <c r="O80" s="50">
        <f>SUM(O81:O91)/9</f>
        <v>26.344212351884398</v>
      </c>
      <c r="P80" s="50">
        <f t="shared" ref="P80:S80" si="31">SUM(P81:P91)/9</f>
        <v>41.471345168878642</v>
      </c>
      <c r="Q80" s="50">
        <f t="shared" si="31"/>
        <v>42.600951470457254</v>
      </c>
      <c r="R80" s="50">
        <f>SUM(R81:R91)/9</f>
        <v>75.576842505560478</v>
      </c>
      <c r="S80" s="50">
        <f t="shared" si="31"/>
        <v>41.594865181386758</v>
      </c>
      <c r="T80" s="50">
        <f t="shared" ref="T80" si="32">((F80-E80)+(G80-F80)+(H80-G80)+(I80-H80))/4</f>
        <v>1002395662.5</v>
      </c>
      <c r="U80" s="50">
        <f t="shared" ref="U80" si="33">((K80-J80)+(L80-K80)+(M80-L80)+(N80-M80))/4</f>
        <v>764361093.75</v>
      </c>
    </row>
    <row r="81" spans="2:21" x14ac:dyDescent="0.25">
      <c r="B81" s="52" t="s">
        <v>80</v>
      </c>
      <c r="C81" s="52" t="s">
        <v>63</v>
      </c>
      <c r="D81" s="102" t="s">
        <v>127</v>
      </c>
      <c r="E81" s="60">
        <v>104574650</v>
      </c>
      <c r="F81" s="50">
        <v>185530200</v>
      </c>
      <c r="G81" s="50">
        <v>351800000</v>
      </c>
      <c r="H81" s="127">
        <v>439427500</v>
      </c>
      <c r="I81" s="50">
        <v>920452500</v>
      </c>
      <c r="J81" s="54">
        <v>23680000</v>
      </c>
      <c r="K81" s="50">
        <v>103103000</v>
      </c>
      <c r="L81" s="50">
        <v>302619750</v>
      </c>
      <c r="M81" s="131">
        <v>401328600</v>
      </c>
      <c r="N81" s="50">
        <v>845818200</v>
      </c>
      <c r="O81" s="50">
        <f t="shared" ref="O81:O167" si="34">J81/E81*100</f>
        <v>22.644111168433266</v>
      </c>
      <c r="P81" s="50">
        <f t="shared" ref="P81:P167" si="35">K81/F81*100</f>
        <v>55.572084760324735</v>
      </c>
      <c r="Q81" s="50">
        <f t="shared" ref="Q81:Q167" si="36">L81/G81*100</f>
        <v>86.020395110858445</v>
      </c>
      <c r="R81" s="50">
        <f>M81/H81*100</f>
        <v>91.329878080001819</v>
      </c>
      <c r="S81" s="50">
        <f t="shared" ref="S81:S167" si="37">N81/I81*100</f>
        <v>91.891564203476008</v>
      </c>
      <c r="T81" s="50">
        <f t="shared" si="11"/>
        <v>203969462.5</v>
      </c>
      <c r="U81" s="50">
        <f t="shared" si="12"/>
        <v>205534550</v>
      </c>
    </row>
    <row r="82" spans="2:21" x14ac:dyDescent="0.25">
      <c r="B82" s="52" t="s">
        <v>80</v>
      </c>
      <c r="C82" s="52" t="s">
        <v>66</v>
      </c>
      <c r="D82" s="57" t="s">
        <v>302</v>
      </c>
      <c r="E82" s="60"/>
      <c r="F82" s="50"/>
      <c r="G82" s="50">
        <v>6150000</v>
      </c>
      <c r="H82" s="127">
        <v>111112500</v>
      </c>
      <c r="I82" s="50">
        <v>55621500</v>
      </c>
      <c r="J82" s="54"/>
      <c r="K82" s="50"/>
      <c r="L82" s="50">
        <v>4150000</v>
      </c>
      <c r="M82" s="132">
        <v>96790500</v>
      </c>
      <c r="N82" s="50">
        <v>38066175</v>
      </c>
      <c r="O82" s="50"/>
      <c r="P82" s="50"/>
      <c r="Q82" s="50"/>
      <c r="R82" s="50">
        <f t="shared" ref="R82:R91" si="38">M82/H82*100</f>
        <v>87.11036112048599</v>
      </c>
      <c r="S82" s="50"/>
      <c r="T82" s="50"/>
      <c r="U82" s="50"/>
    </row>
    <row r="83" spans="2:21" x14ac:dyDescent="0.25">
      <c r="B83" s="52" t="s">
        <v>80</v>
      </c>
      <c r="C83" s="52" t="s">
        <v>69</v>
      </c>
      <c r="D83" s="57" t="s">
        <v>128</v>
      </c>
      <c r="E83" s="60">
        <v>30305000</v>
      </c>
      <c r="F83" s="50">
        <v>32640000</v>
      </c>
      <c r="G83" s="50">
        <v>38508000</v>
      </c>
      <c r="H83" s="126">
        <v>302696000</v>
      </c>
      <c r="I83" s="50">
        <v>266233300</v>
      </c>
      <c r="J83" s="54">
        <v>27565000</v>
      </c>
      <c r="K83" s="50">
        <v>28809695</v>
      </c>
      <c r="L83" s="50">
        <v>31110625</v>
      </c>
      <c r="M83" s="131">
        <v>274417500</v>
      </c>
      <c r="N83" s="50">
        <v>248981700</v>
      </c>
      <c r="O83" s="50">
        <f t="shared" si="34"/>
        <v>90.958587691800034</v>
      </c>
      <c r="P83" s="50">
        <f t="shared" si="35"/>
        <v>88.264996936274514</v>
      </c>
      <c r="Q83" s="50">
        <f t="shared" si="36"/>
        <v>80.790030642983282</v>
      </c>
      <c r="R83" s="50">
        <f t="shared" si="38"/>
        <v>90.657788672463454</v>
      </c>
      <c r="S83" s="50">
        <f t="shared" si="37"/>
        <v>93.520119384013938</v>
      </c>
      <c r="T83" s="50">
        <f t="shared" si="11"/>
        <v>58982075</v>
      </c>
      <c r="U83" s="50">
        <f t="shared" si="12"/>
        <v>55354175</v>
      </c>
    </row>
    <row r="84" spans="2:21" x14ac:dyDescent="0.25">
      <c r="B84" s="55"/>
      <c r="C84" s="55"/>
      <c r="D84" s="57"/>
      <c r="E84" s="54"/>
      <c r="F84" s="50"/>
      <c r="G84" s="50"/>
      <c r="H84" s="50"/>
      <c r="I84" s="50"/>
      <c r="J84" s="54">
        <v>0</v>
      </c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</row>
    <row r="85" spans="2:21" ht="26.25" x14ac:dyDescent="0.25">
      <c r="B85" s="52" t="s">
        <v>80</v>
      </c>
      <c r="C85" s="52" t="s">
        <v>72</v>
      </c>
      <c r="D85" s="57" t="s">
        <v>130</v>
      </c>
      <c r="E85" s="60">
        <v>93000000</v>
      </c>
      <c r="F85" s="50">
        <v>83000000</v>
      </c>
      <c r="G85" s="50">
        <v>186930000</v>
      </c>
      <c r="H85" s="127">
        <v>186930000</v>
      </c>
      <c r="I85" s="50">
        <v>194230000</v>
      </c>
      <c r="J85" s="54">
        <v>66925000</v>
      </c>
      <c r="K85" s="50">
        <v>80665000</v>
      </c>
      <c r="L85" s="50">
        <v>101380000</v>
      </c>
      <c r="M85" s="131">
        <v>114707500</v>
      </c>
      <c r="N85" s="50">
        <v>106932500</v>
      </c>
      <c r="O85" s="50">
        <f t="shared" si="34"/>
        <v>71.962365591397841</v>
      </c>
      <c r="P85" s="50">
        <f t="shared" si="35"/>
        <v>97.186746987951807</v>
      </c>
      <c r="Q85" s="50">
        <f t="shared" si="36"/>
        <v>54.234205317498528</v>
      </c>
      <c r="R85" s="50">
        <f t="shared" si="38"/>
        <v>61.363879527095698</v>
      </c>
      <c r="S85" s="50">
        <f t="shared" si="37"/>
        <v>55.054574473562269</v>
      </c>
      <c r="T85" s="50">
        <f t="shared" si="11"/>
        <v>25307500</v>
      </c>
      <c r="U85" s="50">
        <f t="shared" si="12"/>
        <v>10001875</v>
      </c>
    </row>
    <row r="86" spans="2:21" x14ac:dyDescent="0.25">
      <c r="B86" s="52"/>
      <c r="C86" s="52"/>
      <c r="D86" s="57"/>
      <c r="E86" s="54"/>
      <c r="F86" s="50"/>
      <c r="G86" s="50"/>
      <c r="H86" s="50"/>
      <c r="I86" s="50"/>
      <c r="J86" s="54">
        <v>0</v>
      </c>
      <c r="K86" s="50"/>
      <c r="L86" s="50">
        <v>0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 x14ac:dyDescent="0.25">
      <c r="B87" s="52" t="s">
        <v>80</v>
      </c>
      <c r="C87" s="52" t="s">
        <v>116</v>
      </c>
      <c r="D87" s="57" t="s">
        <v>129</v>
      </c>
      <c r="E87" s="60">
        <v>10275000</v>
      </c>
      <c r="F87" s="50">
        <v>10155000</v>
      </c>
      <c r="G87" s="50">
        <v>10440000</v>
      </c>
      <c r="H87" s="127">
        <v>12200000</v>
      </c>
      <c r="I87" s="50">
        <v>11200000</v>
      </c>
      <c r="J87" s="54">
        <v>5295000</v>
      </c>
      <c r="K87" s="50">
        <v>6663000</v>
      </c>
      <c r="L87" s="50">
        <v>7165000</v>
      </c>
      <c r="M87" s="131">
        <v>10055000</v>
      </c>
      <c r="N87" s="50">
        <v>7260000</v>
      </c>
      <c r="O87" s="50">
        <f t="shared" si="34"/>
        <v>51.532846715328461</v>
      </c>
      <c r="P87" s="50">
        <f t="shared" si="35"/>
        <v>65.612998522895126</v>
      </c>
      <c r="Q87" s="50">
        <f t="shared" si="36"/>
        <v>68.630268199233711</v>
      </c>
      <c r="R87" s="50">
        <f t="shared" si="38"/>
        <v>82.418032786885249</v>
      </c>
      <c r="S87" s="50">
        <f t="shared" si="37"/>
        <v>64.821428571428569</v>
      </c>
      <c r="T87" s="50">
        <f t="shared" si="11"/>
        <v>231250</v>
      </c>
      <c r="U87" s="50">
        <f t="shared" si="12"/>
        <v>491250</v>
      </c>
    </row>
    <row r="88" spans="2:21" x14ac:dyDescent="0.25">
      <c r="B88" s="52" t="s">
        <v>80</v>
      </c>
      <c r="C88" s="52" t="s">
        <v>150</v>
      </c>
      <c r="D88" s="57" t="s">
        <v>290</v>
      </c>
      <c r="E88" s="60"/>
      <c r="F88" s="50"/>
      <c r="G88" s="60">
        <v>85000000</v>
      </c>
      <c r="H88" s="127"/>
      <c r="I88" s="50"/>
      <c r="J88" s="54"/>
      <c r="K88" s="50"/>
      <c r="L88" s="50">
        <v>36250000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 ht="26.25" x14ac:dyDescent="0.25">
      <c r="B89" s="22" t="s">
        <v>80</v>
      </c>
      <c r="C89" s="22">
        <v>16</v>
      </c>
      <c r="D89" s="63" t="s">
        <v>275</v>
      </c>
      <c r="E89" s="50"/>
      <c r="F89" s="50">
        <v>16290000</v>
      </c>
      <c r="G89" s="50">
        <v>111907500</v>
      </c>
      <c r="H89" s="123">
        <v>54855000</v>
      </c>
      <c r="I89" s="50">
        <v>1400000000</v>
      </c>
      <c r="J89" s="50"/>
      <c r="K89" s="50">
        <v>10850000</v>
      </c>
      <c r="L89" s="50">
        <v>104895000</v>
      </c>
      <c r="M89" s="131">
        <v>48834500</v>
      </c>
      <c r="N89" s="50">
        <v>966925400</v>
      </c>
      <c r="O89" s="50"/>
      <c r="P89" s="50">
        <f t="shared" si="35"/>
        <v>66.605279312461633</v>
      </c>
      <c r="Q89" s="50">
        <f t="shared" si="36"/>
        <v>93.733663963541318</v>
      </c>
      <c r="R89" s="50">
        <f t="shared" si="38"/>
        <v>89.024701485735122</v>
      </c>
      <c r="S89" s="50">
        <f t="shared" si="37"/>
        <v>69.066099999999992</v>
      </c>
      <c r="T89" s="50">
        <f t="shared" si="11"/>
        <v>350000000</v>
      </c>
      <c r="U89" s="50">
        <f t="shared" si="12"/>
        <v>241731350</v>
      </c>
    </row>
    <row r="90" spans="2:21" ht="25.5" x14ac:dyDescent="0.25">
      <c r="B90" s="65" t="s">
        <v>80</v>
      </c>
      <c r="C90" s="66">
        <v>17</v>
      </c>
      <c r="D90" s="67" t="s">
        <v>291</v>
      </c>
      <c r="E90" s="50"/>
      <c r="F90" s="50"/>
      <c r="G90" s="50">
        <v>171895000</v>
      </c>
      <c r="H90" s="123">
        <v>69220500</v>
      </c>
      <c r="I90" s="50"/>
      <c r="J90" s="50"/>
      <c r="K90" s="50"/>
      <c r="L90" s="50">
        <v>105160000</v>
      </c>
      <c r="M90" s="131">
        <v>58255700</v>
      </c>
      <c r="N90" s="50"/>
      <c r="O90" s="50"/>
      <c r="P90" s="50"/>
      <c r="Q90" s="50"/>
      <c r="R90" s="50">
        <f t="shared" si="38"/>
        <v>84.159605897096952</v>
      </c>
      <c r="S90" s="50"/>
      <c r="T90" s="50"/>
      <c r="U90" s="50"/>
    </row>
    <row r="91" spans="2:21" ht="25.5" x14ac:dyDescent="0.25">
      <c r="B91" s="65" t="s">
        <v>80</v>
      </c>
      <c r="C91" s="66">
        <v>18</v>
      </c>
      <c r="D91" s="67" t="s">
        <v>292</v>
      </c>
      <c r="E91" s="50"/>
      <c r="F91" s="50"/>
      <c r="G91" s="50">
        <v>6880000</v>
      </c>
      <c r="H91" s="123">
        <v>46146000</v>
      </c>
      <c r="I91" s="50">
        <v>1400000000</v>
      </c>
      <c r="J91" s="50"/>
      <c r="K91" s="50"/>
      <c r="L91" s="50">
        <v>3300000</v>
      </c>
      <c r="M91" s="131">
        <v>43436000</v>
      </c>
      <c r="N91" s="50">
        <v>966925400</v>
      </c>
      <c r="O91" s="50"/>
      <c r="P91" s="50"/>
      <c r="Q91" s="50"/>
      <c r="R91" s="50">
        <f t="shared" si="38"/>
        <v>94.127334980279983</v>
      </c>
      <c r="S91" s="50"/>
      <c r="T91" s="50"/>
      <c r="U91" s="50"/>
    </row>
    <row r="92" spans="2:21" x14ac:dyDescent="0.25">
      <c r="B92" s="61">
        <v>15</v>
      </c>
      <c r="C92" s="22"/>
      <c r="D92" s="59" t="s">
        <v>131</v>
      </c>
      <c r="E92" s="50">
        <f t="shared" ref="E92:N92" si="39">SUM(E95:E118)</f>
        <v>211788000</v>
      </c>
      <c r="F92" s="50">
        <f t="shared" si="39"/>
        <v>2412105000</v>
      </c>
      <c r="G92" s="50">
        <f t="shared" si="39"/>
        <v>4704495000</v>
      </c>
      <c r="H92" s="50">
        <f t="shared" si="39"/>
        <v>5286668500</v>
      </c>
      <c r="I92" s="50">
        <f t="shared" si="39"/>
        <v>3105153000</v>
      </c>
      <c r="J92" s="50">
        <f t="shared" si="39"/>
        <v>195400000</v>
      </c>
      <c r="K92" s="50">
        <f t="shared" si="39"/>
        <v>2362809000</v>
      </c>
      <c r="L92" s="50">
        <f t="shared" si="39"/>
        <v>3725551150</v>
      </c>
      <c r="M92" s="50">
        <f t="shared" si="39"/>
        <v>5090610868</v>
      </c>
      <c r="N92" s="50">
        <f t="shared" si="39"/>
        <v>2781465200</v>
      </c>
      <c r="O92" s="50">
        <f>SUM(O95:O118)/20</f>
        <v>39.815730504847316</v>
      </c>
      <c r="P92" s="50">
        <f>SUM(P95:P118)/20</f>
        <v>39.224979683381825</v>
      </c>
      <c r="Q92" s="50">
        <f>SUM(Q95:Q118)/20</f>
        <v>43.816196060127517</v>
      </c>
      <c r="R92" s="50">
        <f>SUM(R95:R118)/20</f>
        <v>77.820925456030125</v>
      </c>
      <c r="S92" s="50">
        <f>SUM(S95:S118)/20</f>
        <v>45.574235816380849</v>
      </c>
      <c r="T92" s="50">
        <f t="shared" ref="T92" si="40">((F92-E92)+(G92-F92)+(H92-G92)+(I92-H92))/4</f>
        <v>723341250</v>
      </c>
      <c r="U92" s="50">
        <f t="shared" ref="U92" si="41">((K92-J92)+(L92-K92)+(M92-L92)+(N92-M92))/4</f>
        <v>646516300</v>
      </c>
    </row>
    <row r="93" spans="2:21" x14ac:dyDescent="0.25">
      <c r="B93" s="55"/>
      <c r="C93" s="22"/>
      <c r="D93" s="59" t="s">
        <v>132</v>
      </c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</row>
    <row r="94" spans="2:21" x14ac:dyDescent="0.25">
      <c r="B94" s="55"/>
      <c r="C94" s="22"/>
      <c r="D94" s="59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</row>
    <row r="95" spans="2:21" x14ac:dyDescent="0.25">
      <c r="B95" s="53">
        <v>15</v>
      </c>
      <c r="C95" s="55" t="s">
        <v>63</v>
      </c>
      <c r="D95" s="53" t="s">
        <v>276</v>
      </c>
      <c r="E95" s="50"/>
      <c r="F95" s="50">
        <v>954025000</v>
      </c>
      <c r="G95" s="50">
        <v>4124800000</v>
      </c>
      <c r="H95" s="123">
        <v>1806600000</v>
      </c>
      <c r="I95" s="50">
        <v>739200000</v>
      </c>
      <c r="J95" s="50"/>
      <c r="K95" s="50">
        <v>934629000</v>
      </c>
      <c r="L95" s="50">
        <v>3313010000</v>
      </c>
      <c r="M95" s="125">
        <v>1779783000</v>
      </c>
      <c r="N95" s="50">
        <v>735700000</v>
      </c>
      <c r="O95" s="50"/>
      <c r="P95" s="50">
        <f t="shared" ref="P95:P99" si="42">K95/F95*100</f>
        <v>97.966929587799058</v>
      </c>
      <c r="Q95" s="50">
        <f t="shared" ref="Q95" si="43">L95/G95*100</f>
        <v>80.319288207913104</v>
      </c>
      <c r="R95" s="50">
        <f>M95/H95*100</f>
        <v>98.515609432082357</v>
      </c>
      <c r="S95" s="50">
        <f t="shared" ref="S95:S99" si="44">N95/I95*100</f>
        <v>99.526515151515156</v>
      </c>
      <c r="T95" s="50">
        <f t="shared" ref="T95:T99" si="45">((F95-E95)+(G95-F95)+(H95-G95)+(I95-H95))/4</f>
        <v>184800000</v>
      </c>
      <c r="U95" s="50">
        <f t="shared" ref="U95:U99" si="46">((K95-J95)+(L95-K95)+(M95-L95)+(N95-M95))/4</f>
        <v>183925000</v>
      </c>
    </row>
    <row r="96" spans="2:21" x14ac:dyDescent="0.25">
      <c r="B96" s="66">
        <v>15</v>
      </c>
      <c r="C96" s="65" t="s">
        <v>69</v>
      </c>
      <c r="D96" s="66" t="s">
        <v>293</v>
      </c>
      <c r="E96" s="50"/>
      <c r="F96" s="50"/>
      <c r="G96" s="50">
        <v>319020000</v>
      </c>
      <c r="H96" s="123">
        <v>50575000</v>
      </c>
      <c r="I96" s="50"/>
      <c r="J96" s="50"/>
      <c r="K96" s="50"/>
      <c r="L96" s="50">
        <v>245256000</v>
      </c>
      <c r="M96" s="125">
        <v>49312000</v>
      </c>
      <c r="N96" s="50"/>
      <c r="O96" s="50"/>
      <c r="P96" s="50"/>
      <c r="Q96" s="50"/>
      <c r="R96" s="50">
        <f t="shared" ref="R96:R159" si="47">M96/H96*100</f>
        <v>97.502718734552644</v>
      </c>
      <c r="S96" s="50"/>
      <c r="T96" s="50"/>
      <c r="U96" s="50"/>
    </row>
    <row r="97" spans="2:21" ht="25.5" x14ac:dyDescent="0.25">
      <c r="B97" s="66">
        <v>15</v>
      </c>
      <c r="C97" s="65" t="s">
        <v>80</v>
      </c>
      <c r="D97" s="67" t="s">
        <v>303</v>
      </c>
      <c r="E97" s="50"/>
      <c r="F97" s="50"/>
      <c r="G97" s="50"/>
      <c r="H97" s="50"/>
      <c r="I97" s="50">
        <v>6000000</v>
      </c>
      <c r="J97" s="50"/>
      <c r="K97" s="50"/>
      <c r="L97" s="50"/>
      <c r="M97" s="50"/>
      <c r="N97" s="50">
        <v>6000000</v>
      </c>
      <c r="O97" s="50"/>
      <c r="P97" s="50"/>
      <c r="Q97" s="50"/>
      <c r="R97" s="50">
        <v>0</v>
      </c>
      <c r="S97" s="50"/>
      <c r="T97" s="50"/>
      <c r="U97" s="50"/>
    </row>
    <row r="98" spans="2:21" ht="23.25" x14ac:dyDescent="0.25">
      <c r="B98" s="66">
        <v>15</v>
      </c>
      <c r="C98" s="65" t="s">
        <v>317</v>
      </c>
      <c r="D98" s="104" t="s">
        <v>316</v>
      </c>
      <c r="E98" s="50"/>
      <c r="F98" s="50"/>
      <c r="G98" s="50"/>
      <c r="H98" s="123">
        <v>2500000</v>
      </c>
      <c r="I98" s="50"/>
      <c r="J98" s="50"/>
      <c r="K98" s="50"/>
      <c r="L98" s="50"/>
      <c r="M98" s="125">
        <v>2500000</v>
      </c>
      <c r="N98" s="50"/>
      <c r="O98" s="50"/>
      <c r="P98" s="50"/>
      <c r="Q98" s="50"/>
      <c r="R98" s="50">
        <f t="shared" si="47"/>
        <v>100</v>
      </c>
      <c r="S98" s="50"/>
      <c r="T98" s="50"/>
      <c r="U98" s="50"/>
    </row>
    <row r="99" spans="2:21" x14ac:dyDescent="0.25">
      <c r="B99" s="53">
        <v>15</v>
      </c>
      <c r="C99" s="55">
        <v>14</v>
      </c>
      <c r="D99" s="53" t="s">
        <v>277</v>
      </c>
      <c r="E99" s="50"/>
      <c r="F99" s="50">
        <v>8000000</v>
      </c>
      <c r="G99" s="50"/>
      <c r="H99" s="123">
        <v>2500000</v>
      </c>
      <c r="I99" s="50">
        <v>7000000</v>
      </c>
      <c r="J99" s="50"/>
      <c r="K99" s="50">
        <v>8000000</v>
      </c>
      <c r="L99" s="50"/>
      <c r="M99" s="125">
        <v>2380718</v>
      </c>
      <c r="N99" s="50">
        <v>5000000</v>
      </c>
      <c r="O99" s="50"/>
      <c r="P99" s="50">
        <f t="shared" si="42"/>
        <v>100</v>
      </c>
      <c r="Q99" s="50"/>
      <c r="R99" s="50">
        <f t="shared" si="47"/>
        <v>95.228719999999996</v>
      </c>
      <c r="S99" s="50">
        <f t="shared" si="44"/>
        <v>71.428571428571431</v>
      </c>
      <c r="T99" s="50">
        <f t="shared" si="45"/>
        <v>1750000</v>
      </c>
      <c r="U99" s="50">
        <f t="shared" si="46"/>
        <v>1250000</v>
      </c>
    </row>
    <row r="100" spans="2:21" x14ac:dyDescent="0.25">
      <c r="B100" s="55">
        <v>15</v>
      </c>
      <c r="C100" s="55">
        <v>15</v>
      </c>
      <c r="D100" s="53" t="s">
        <v>133</v>
      </c>
      <c r="E100" s="60">
        <v>16100000</v>
      </c>
      <c r="F100" s="50">
        <v>12000000</v>
      </c>
      <c r="G100" s="50">
        <v>18000000</v>
      </c>
      <c r="H100" s="123">
        <v>7000000</v>
      </c>
      <c r="I100" s="50">
        <v>16690000</v>
      </c>
      <c r="J100" s="54">
        <v>16100000</v>
      </c>
      <c r="K100" s="50">
        <v>11000000</v>
      </c>
      <c r="L100" s="50">
        <v>18000000</v>
      </c>
      <c r="M100" s="125">
        <v>7000000</v>
      </c>
      <c r="N100" s="50">
        <v>16690000</v>
      </c>
      <c r="O100" s="50">
        <f t="shared" si="34"/>
        <v>100</v>
      </c>
      <c r="P100" s="50">
        <f t="shared" si="35"/>
        <v>91.666666666666657</v>
      </c>
      <c r="Q100" s="50">
        <f t="shared" si="36"/>
        <v>100</v>
      </c>
      <c r="R100" s="50">
        <f t="shared" si="47"/>
        <v>100</v>
      </c>
      <c r="S100" s="50">
        <f t="shared" si="37"/>
        <v>100</v>
      </c>
      <c r="T100" s="50">
        <f t="shared" si="11"/>
        <v>147500</v>
      </c>
      <c r="U100" s="50">
        <f t="shared" si="12"/>
        <v>147500</v>
      </c>
    </row>
    <row r="101" spans="2:21" x14ac:dyDescent="0.25">
      <c r="B101" s="55">
        <v>15</v>
      </c>
      <c r="C101" s="55">
        <v>18</v>
      </c>
      <c r="D101" s="53" t="s">
        <v>134</v>
      </c>
      <c r="E101" s="60">
        <v>13300000</v>
      </c>
      <c r="F101" s="50">
        <v>17050000</v>
      </c>
      <c r="G101" s="50">
        <v>24850000</v>
      </c>
      <c r="H101" s="123">
        <v>1877050000</v>
      </c>
      <c r="I101" s="50">
        <v>653517500</v>
      </c>
      <c r="J101" s="54">
        <v>10800000</v>
      </c>
      <c r="K101" s="50">
        <v>17040000</v>
      </c>
      <c r="L101" s="50">
        <v>24850000</v>
      </c>
      <c r="M101" s="125">
        <v>1756643650</v>
      </c>
      <c r="N101" s="50">
        <v>357171700</v>
      </c>
      <c r="O101" s="50">
        <f t="shared" si="34"/>
        <v>81.203007518796994</v>
      </c>
      <c r="P101" s="50">
        <f t="shared" si="35"/>
        <v>99.941348973607035</v>
      </c>
      <c r="Q101" s="50">
        <f t="shared" si="36"/>
        <v>100</v>
      </c>
      <c r="R101" s="50">
        <f t="shared" si="47"/>
        <v>93.585341360112935</v>
      </c>
      <c r="S101" s="50">
        <f t="shared" si="37"/>
        <v>54.653731537411012</v>
      </c>
      <c r="T101" s="50">
        <f t="shared" si="11"/>
        <v>160054375</v>
      </c>
      <c r="U101" s="50">
        <f t="shared" si="12"/>
        <v>86592925</v>
      </c>
    </row>
    <row r="102" spans="2:21" x14ac:dyDescent="0.25">
      <c r="B102" s="55">
        <v>15</v>
      </c>
      <c r="C102" s="55">
        <v>19</v>
      </c>
      <c r="D102" s="53" t="s">
        <v>135</v>
      </c>
      <c r="E102" s="60">
        <v>3040000</v>
      </c>
      <c r="F102" s="50"/>
      <c r="G102" s="50">
        <v>2800000</v>
      </c>
      <c r="H102" s="123">
        <v>33798000</v>
      </c>
      <c r="I102" s="50">
        <v>30095000</v>
      </c>
      <c r="J102" s="54">
        <v>210000</v>
      </c>
      <c r="K102" s="50"/>
      <c r="L102" s="50">
        <v>2800000</v>
      </c>
      <c r="M102" s="125">
        <v>33048000</v>
      </c>
      <c r="N102" s="50">
        <v>27063000</v>
      </c>
      <c r="O102" s="50">
        <f t="shared" si="34"/>
        <v>6.9078947368421062</v>
      </c>
      <c r="P102" s="50">
        <v>0</v>
      </c>
      <c r="Q102" s="50">
        <f t="shared" si="36"/>
        <v>100</v>
      </c>
      <c r="R102" s="50">
        <f t="shared" si="47"/>
        <v>97.780933783064086</v>
      </c>
      <c r="S102" s="50">
        <f t="shared" si="37"/>
        <v>89.92523675029075</v>
      </c>
      <c r="T102" s="50">
        <f t="shared" si="11"/>
        <v>6763750</v>
      </c>
      <c r="U102" s="50">
        <f t="shared" si="12"/>
        <v>6713250</v>
      </c>
    </row>
    <row r="103" spans="2:21" x14ac:dyDescent="0.25">
      <c r="B103" s="55">
        <v>15</v>
      </c>
      <c r="C103" s="55">
        <v>20</v>
      </c>
      <c r="D103" s="53" t="s">
        <v>136</v>
      </c>
      <c r="E103" s="60">
        <v>2980000</v>
      </c>
      <c r="F103" s="50"/>
      <c r="G103" s="50">
        <v>10850000</v>
      </c>
      <c r="H103" s="50"/>
      <c r="I103" s="50"/>
      <c r="J103" s="54">
        <v>2980000</v>
      </c>
      <c r="K103" s="50"/>
      <c r="L103" s="50">
        <v>10850000</v>
      </c>
      <c r="M103" s="50"/>
      <c r="N103" s="50"/>
      <c r="O103" s="50">
        <f t="shared" si="34"/>
        <v>100</v>
      </c>
      <c r="P103" s="50">
        <v>0</v>
      </c>
      <c r="Q103" s="50">
        <f t="shared" si="36"/>
        <v>100</v>
      </c>
      <c r="R103" s="50">
        <v>0</v>
      </c>
      <c r="S103" s="50"/>
      <c r="T103" s="50">
        <f t="shared" ref="T103:T126" si="48">((F103-E103)+(G103-F103)+(H103-G103)+(I103-H103))/4</f>
        <v>-745000</v>
      </c>
      <c r="U103" s="50">
        <f t="shared" ref="U103:U126" si="49">((K103-J103)+(L103-K103)+(M103-L103)+(N103-M103))/4</f>
        <v>-745000</v>
      </c>
    </row>
    <row r="104" spans="2:21" x14ac:dyDescent="0.25">
      <c r="B104" s="55">
        <v>15</v>
      </c>
      <c r="C104" s="55">
        <v>21</v>
      </c>
      <c r="D104" s="53" t="s">
        <v>137</v>
      </c>
      <c r="E104" s="60">
        <v>1760000</v>
      </c>
      <c r="F104" s="50"/>
      <c r="G104" s="50"/>
      <c r="H104" s="50"/>
      <c r="I104" s="50"/>
      <c r="J104" s="54">
        <v>1440000</v>
      </c>
      <c r="K104" s="50"/>
      <c r="L104" s="50"/>
      <c r="M104" s="50"/>
      <c r="N104" s="50"/>
      <c r="O104" s="50">
        <f t="shared" si="34"/>
        <v>81.818181818181827</v>
      </c>
      <c r="P104" s="50">
        <v>0</v>
      </c>
      <c r="Q104" s="50">
        <v>0</v>
      </c>
      <c r="R104" s="50">
        <v>0</v>
      </c>
      <c r="S104" s="50"/>
      <c r="T104" s="50">
        <f t="shared" si="48"/>
        <v>-440000</v>
      </c>
      <c r="U104" s="50">
        <f t="shared" si="49"/>
        <v>-360000</v>
      </c>
    </row>
    <row r="105" spans="2:21" x14ac:dyDescent="0.25">
      <c r="B105" s="55">
        <v>15</v>
      </c>
      <c r="C105" s="55">
        <v>23</v>
      </c>
      <c r="D105" s="53" t="s">
        <v>156</v>
      </c>
      <c r="E105" s="60"/>
      <c r="F105" s="50"/>
      <c r="G105" s="50"/>
      <c r="H105" s="123">
        <v>2900000</v>
      </c>
      <c r="I105" s="50">
        <v>5840000</v>
      </c>
      <c r="J105" s="54"/>
      <c r="K105" s="50"/>
      <c r="L105" s="50"/>
      <c r="M105" s="125">
        <v>2900000</v>
      </c>
      <c r="N105" s="50">
        <v>5840000</v>
      </c>
      <c r="O105" s="50">
        <v>0</v>
      </c>
      <c r="P105" s="50">
        <v>0</v>
      </c>
      <c r="Q105" s="50">
        <v>0</v>
      </c>
      <c r="R105" s="50">
        <f t="shared" si="47"/>
        <v>100</v>
      </c>
      <c r="S105" s="50"/>
      <c r="T105" s="50"/>
      <c r="U105" s="50"/>
    </row>
    <row r="106" spans="2:21" ht="30" customHeight="1" x14ac:dyDescent="0.25">
      <c r="B106" s="66">
        <v>15</v>
      </c>
      <c r="C106" s="66">
        <v>31</v>
      </c>
      <c r="D106" s="67" t="s">
        <v>304</v>
      </c>
      <c r="E106" s="60"/>
      <c r="F106" s="50"/>
      <c r="G106" s="50">
        <v>2000000</v>
      </c>
      <c r="H106" s="127">
        <v>2000000</v>
      </c>
      <c r="I106" s="50">
        <v>3240000</v>
      </c>
      <c r="J106" s="54"/>
      <c r="K106" s="50"/>
      <c r="L106" s="50">
        <v>2000000</v>
      </c>
      <c r="M106" s="125">
        <v>2000000</v>
      </c>
      <c r="N106" s="50">
        <v>3240000</v>
      </c>
      <c r="O106" s="50">
        <v>0</v>
      </c>
      <c r="P106" s="50">
        <v>0</v>
      </c>
      <c r="Q106" s="50">
        <f t="shared" si="36"/>
        <v>100</v>
      </c>
      <c r="R106" s="50">
        <f t="shared" si="47"/>
        <v>100</v>
      </c>
      <c r="S106" s="50"/>
      <c r="T106" s="50"/>
      <c r="U106" s="50"/>
    </row>
    <row r="107" spans="2:21" ht="31.5" customHeight="1" x14ac:dyDescent="0.25">
      <c r="B107" s="66">
        <v>15</v>
      </c>
      <c r="C107" s="66">
        <v>36</v>
      </c>
      <c r="D107" s="67" t="s">
        <v>281</v>
      </c>
      <c r="E107" s="60"/>
      <c r="F107" s="50"/>
      <c r="G107" s="50"/>
      <c r="H107" s="127">
        <v>300000</v>
      </c>
      <c r="I107" s="50">
        <v>7047000</v>
      </c>
      <c r="J107" s="54"/>
      <c r="K107" s="50"/>
      <c r="L107" s="50"/>
      <c r="M107" s="125">
        <v>300000</v>
      </c>
      <c r="N107" s="50">
        <v>7047000</v>
      </c>
      <c r="O107" s="50">
        <v>0</v>
      </c>
      <c r="P107" s="50">
        <v>0</v>
      </c>
      <c r="Q107" s="50">
        <v>0</v>
      </c>
      <c r="R107" s="50">
        <f t="shared" si="47"/>
        <v>100</v>
      </c>
      <c r="S107" s="50"/>
      <c r="T107" s="50"/>
      <c r="U107" s="50"/>
    </row>
    <row r="108" spans="2:21" ht="26.25" x14ac:dyDescent="0.25">
      <c r="B108" s="55">
        <v>15</v>
      </c>
      <c r="C108" s="73">
        <v>37</v>
      </c>
      <c r="D108" s="57" t="s">
        <v>138</v>
      </c>
      <c r="E108" s="60">
        <v>2000000</v>
      </c>
      <c r="F108" s="50">
        <v>3550000</v>
      </c>
      <c r="G108" s="50"/>
      <c r="H108" s="50"/>
      <c r="I108" s="50"/>
      <c r="J108" s="54">
        <v>1000000</v>
      </c>
      <c r="K108" s="50">
        <v>3550000</v>
      </c>
      <c r="L108" s="50"/>
      <c r="M108" s="50"/>
      <c r="N108" s="50"/>
      <c r="O108" s="50">
        <f t="shared" si="34"/>
        <v>50</v>
      </c>
      <c r="P108" s="50">
        <f t="shared" si="35"/>
        <v>100</v>
      </c>
      <c r="Q108" s="50">
        <v>0</v>
      </c>
      <c r="R108" s="50">
        <v>0</v>
      </c>
      <c r="S108" s="50"/>
      <c r="T108" s="50">
        <f t="shared" si="48"/>
        <v>-500000</v>
      </c>
      <c r="U108" s="50">
        <f t="shared" si="49"/>
        <v>-250000</v>
      </c>
    </row>
    <row r="109" spans="2:21" x14ac:dyDescent="0.25">
      <c r="B109" s="55"/>
      <c r="C109" s="55"/>
      <c r="D109" s="53"/>
      <c r="E109" s="54"/>
      <c r="F109" s="50"/>
      <c r="G109" s="50"/>
      <c r="H109" s="50"/>
      <c r="I109" s="50"/>
      <c r="J109" s="54">
        <v>0</v>
      </c>
      <c r="K109" s="50"/>
      <c r="L109" s="50"/>
      <c r="M109" s="50"/>
      <c r="N109" s="50"/>
      <c r="O109" s="50"/>
      <c r="P109" s="50"/>
      <c r="Q109" s="50"/>
      <c r="R109" s="50">
        <v>0</v>
      </c>
      <c r="S109" s="50"/>
      <c r="T109" s="50"/>
      <c r="U109" s="50"/>
    </row>
    <row r="110" spans="2:21" x14ac:dyDescent="0.25">
      <c r="B110" s="55">
        <v>15</v>
      </c>
      <c r="C110" s="55">
        <v>39</v>
      </c>
      <c r="D110" s="57" t="s">
        <v>139</v>
      </c>
      <c r="E110" s="60">
        <v>500000</v>
      </c>
      <c r="F110" s="50"/>
      <c r="G110" s="50">
        <v>2600000</v>
      </c>
      <c r="H110" s="127">
        <v>5600000</v>
      </c>
      <c r="I110" s="50">
        <v>500000</v>
      </c>
      <c r="J110" s="54">
        <v>500000</v>
      </c>
      <c r="K110" s="50"/>
      <c r="L110" s="50">
        <v>2600000</v>
      </c>
      <c r="M110" s="125">
        <v>5600000</v>
      </c>
      <c r="N110" s="50">
        <v>500000</v>
      </c>
      <c r="O110" s="50">
        <f t="shared" si="34"/>
        <v>100</v>
      </c>
      <c r="P110" s="50"/>
      <c r="Q110" s="50">
        <f t="shared" si="36"/>
        <v>100</v>
      </c>
      <c r="R110" s="50">
        <f t="shared" si="47"/>
        <v>100</v>
      </c>
      <c r="S110" s="50">
        <f t="shared" si="37"/>
        <v>100</v>
      </c>
      <c r="T110" s="50">
        <f t="shared" si="48"/>
        <v>0</v>
      </c>
      <c r="U110" s="50">
        <f t="shared" si="49"/>
        <v>0</v>
      </c>
    </row>
    <row r="111" spans="2:21" x14ac:dyDescent="0.25">
      <c r="B111" s="55"/>
      <c r="C111" s="55"/>
      <c r="D111" s="53" t="s">
        <v>140</v>
      </c>
      <c r="E111" s="60"/>
      <c r="F111" s="50"/>
      <c r="G111" s="50"/>
      <c r="H111" s="50"/>
      <c r="I111" s="50"/>
      <c r="J111" s="54">
        <v>0</v>
      </c>
      <c r="K111" s="50"/>
      <c r="L111" s="50"/>
      <c r="M111" s="50"/>
      <c r="N111" s="50"/>
      <c r="O111" s="50">
        <v>0</v>
      </c>
      <c r="P111" s="50">
        <v>0</v>
      </c>
      <c r="Q111" s="50">
        <v>0</v>
      </c>
      <c r="R111" s="50">
        <v>0</v>
      </c>
      <c r="S111" s="50"/>
      <c r="T111" s="50"/>
      <c r="U111" s="50"/>
    </row>
    <row r="112" spans="2:21" x14ac:dyDescent="0.25">
      <c r="B112" s="55">
        <v>15</v>
      </c>
      <c r="C112" s="55">
        <v>45</v>
      </c>
      <c r="D112" s="53" t="s">
        <v>171</v>
      </c>
      <c r="E112" s="60"/>
      <c r="F112" s="50">
        <v>372150000</v>
      </c>
      <c r="G112" s="50"/>
      <c r="H112" s="50"/>
      <c r="I112" s="50"/>
      <c r="J112" s="54"/>
      <c r="K112" s="50">
        <v>349680000</v>
      </c>
      <c r="L112" s="50"/>
      <c r="M112" s="50"/>
      <c r="N112" s="50"/>
      <c r="O112" s="50">
        <v>0</v>
      </c>
      <c r="P112" s="50">
        <v>0</v>
      </c>
      <c r="Q112" s="50">
        <v>0</v>
      </c>
      <c r="R112" s="50">
        <v>0</v>
      </c>
      <c r="S112" s="50"/>
      <c r="T112" s="50"/>
      <c r="U112" s="50"/>
    </row>
    <row r="113" spans="2:21" x14ac:dyDescent="0.25">
      <c r="B113" s="55">
        <v>15</v>
      </c>
      <c r="C113" s="55">
        <v>57</v>
      </c>
      <c r="D113" s="53" t="s">
        <v>141</v>
      </c>
      <c r="E113" s="60">
        <v>21740000</v>
      </c>
      <c r="F113" s="50">
        <v>34830000</v>
      </c>
      <c r="G113" s="50">
        <v>102765000</v>
      </c>
      <c r="H113" s="127">
        <v>159867500</v>
      </c>
      <c r="I113" s="50">
        <v>312342500</v>
      </c>
      <c r="J113" s="54">
        <v>20325000</v>
      </c>
      <c r="K113" s="50">
        <v>34830000</v>
      </c>
      <c r="L113" s="50">
        <v>32270000</v>
      </c>
      <c r="M113" s="125">
        <v>141523500</v>
      </c>
      <c r="N113" s="50">
        <v>310522500</v>
      </c>
      <c r="O113" s="50">
        <f t="shared" si="34"/>
        <v>93.491260349586014</v>
      </c>
      <c r="P113" s="50">
        <f t="shared" si="35"/>
        <v>100</v>
      </c>
      <c r="Q113" s="50">
        <f t="shared" si="36"/>
        <v>31.401741838174473</v>
      </c>
      <c r="R113" s="50">
        <f t="shared" si="47"/>
        <v>88.525497677764392</v>
      </c>
      <c r="S113" s="50">
        <f t="shared" si="37"/>
        <v>99.41730632238648</v>
      </c>
      <c r="T113" s="50">
        <f t="shared" si="48"/>
        <v>72650625</v>
      </c>
      <c r="U113" s="50">
        <f t="shared" si="49"/>
        <v>72549375</v>
      </c>
    </row>
    <row r="114" spans="2:21" x14ac:dyDescent="0.25">
      <c r="B114" s="55">
        <v>15</v>
      </c>
      <c r="C114" s="55">
        <v>58</v>
      </c>
      <c r="D114" s="102" t="s">
        <v>142</v>
      </c>
      <c r="E114" s="60">
        <v>22170000</v>
      </c>
      <c r="F114" s="50">
        <v>125225000</v>
      </c>
      <c r="G114" s="50">
        <v>64680000</v>
      </c>
      <c r="H114" s="127">
        <v>353118000</v>
      </c>
      <c r="I114" s="50">
        <v>372622500</v>
      </c>
      <c r="J114" s="54">
        <v>19325000</v>
      </c>
      <c r="K114" s="50">
        <v>118880000</v>
      </c>
      <c r="L114" s="50">
        <v>41785150</v>
      </c>
      <c r="M114" s="125">
        <v>342793000</v>
      </c>
      <c r="N114" s="50">
        <v>362212500</v>
      </c>
      <c r="O114" s="50">
        <f t="shared" si="34"/>
        <v>87.16734325665314</v>
      </c>
      <c r="P114" s="50">
        <f t="shared" si="35"/>
        <v>94.93312038331004</v>
      </c>
      <c r="Q114" s="50">
        <f t="shared" si="36"/>
        <v>64.60289115646259</v>
      </c>
      <c r="R114" s="50">
        <f t="shared" si="47"/>
        <v>97.076048233168507</v>
      </c>
      <c r="S114" s="50">
        <f t="shared" si="37"/>
        <v>97.20628786506451</v>
      </c>
      <c r="T114" s="50">
        <f t="shared" si="48"/>
        <v>87613125</v>
      </c>
      <c r="U114" s="50">
        <f t="shared" si="49"/>
        <v>85721875</v>
      </c>
    </row>
    <row r="115" spans="2:21" x14ac:dyDescent="0.25">
      <c r="B115" s="55"/>
      <c r="C115" s="55"/>
      <c r="D115" s="102" t="s">
        <v>143</v>
      </c>
      <c r="E115" s="60"/>
      <c r="F115" s="50"/>
      <c r="G115" s="50"/>
      <c r="H115" s="50"/>
      <c r="I115" s="50"/>
      <c r="J115" s="54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 x14ac:dyDescent="0.25">
      <c r="B116" s="55">
        <v>15</v>
      </c>
      <c r="C116" s="55">
        <v>59</v>
      </c>
      <c r="D116" s="57" t="s">
        <v>144</v>
      </c>
      <c r="E116" s="60">
        <v>128198000</v>
      </c>
      <c r="F116" s="50">
        <v>885275000</v>
      </c>
      <c r="G116" s="50">
        <v>17080000</v>
      </c>
      <c r="H116" s="127">
        <v>965800000</v>
      </c>
      <c r="I116" s="50">
        <v>933228500</v>
      </c>
      <c r="J116" s="54">
        <v>122720000</v>
      </c>
      <c r="K116" s="50">
        <v>885200000</v>
      </c>
      <c r="L116" s="50">
        <v>17080000</v>
      </c>
      <c r="M116" s="125">
        <v>949285000</v>
      </c>
      <c r="N116" s="50">
        <v>926948500</v>
      </c>
      <c r="O116" s="50">
        <f t="shared" si="34"/>
        <v>95.726922416886381</v>
      </c>
      <c r="P116" s="50">
        <f t="shared" si="35"/>
        <v>99.991528056253713</v>
      </c>
      <c r="Q116" s="50">
        <f t="shared" si="36"/>
        <v>100</v>
      </c>
      <c r="R116" s="50">
        <f t="shared" si="47"/>
        <v>98.290018637399044</v>
      </c>
      <c r="S116" s="50">
        <f t="shared" si="37"/>
        <v>99.327067272377562</v>
      </c>
      <c r="T116" s="50">
        <f t="shared" si="48"/>
        <v>201257625</v>
      </c>
      <c r="U116" s="50">
        <f t="shared" si="49"/>
        <v>201057125</v>
      </c>
    </row>
    <row r="117" spans="2:21" ht="25.5" x14ac:dyDescent="0.25">
      <c r="B117" s="66">
        <v>15</v>
      </c>
      <c r="C117" s="66">
        <v>60</v>
      </c>
      <c r="D117" s="67" t="s">
        <v>294</v>
      </c>
      <c r="E117" s="50"/>
      <c r="F117" s="50"/>
      <c r="G117" s="50">
        <v>15050000</v>
      </c>
      <c r="H117" s="127">
        <v>15050000</v>
      </c>
      <c r="I117" s="50">
        <v>15050000</v>
      </c>
      <c r="J117" s="50"/>
      <c r="K117" s="50"/>
      <c r="L117" s="50">
        <v>15050000</v>
      </c>
      <c r="M117" s="125">
        <v>13532000</v>
      </c>
      <c r="N117" s="50">
        <v>15050000</v>
      </c>
      <c r="O117" s="50"/>
      <c r="P117" s="50"/>
      <c r="Q117" s="50"/>
      <c r="R117" s="50">
        <f t="shared" si="47"/>
        <v>89.913621262458477</v>
      </c>
      <c r="S117" s="50">
        <f t="shared" si="37"/>
        <v>100</v>
      </c>
      <c r="T117" s="50">
        <f t="shared" si="48"/>
        <v>3762500</v>
      </c>
      <c r="U117" s="50">
        <f t="shared" si="49"/>
        <v>3762500</v>
      </c>
    </row>
    <row r="118" spans="2:21" ht="37.5" customHeight="1" x14ac:dyDescent="0.25">
      <c r="B118" s="66">
        <v>15</v>
      </c>
      <c r="C118" s="66">
        <v>62</v>
      </c>
      <c r="D118" s="67" t="s">
        <v>305</v>
      </c>
      <c r="E118" s="50"/>
      <c r="F118" s="50"/>
      <c r="G118" s="50"/>
      <c r="H118" s="127">
        <v>2010000</v>
      </c>
      <c r="I118" s="50">
        <v>2780000</v>
      </c>
      <c r="J118" s="50"/>
      <c r="K118" s="50"/>
      <c r="L118" s="50"/>
      <c r="M118" s="125">
        <v>2010000</v>
      </c>
      <c r="N118" s="50">
        <v>2480000</v>
      </c>
      <c r="O118" s="50"/>
      <c r="P118" s="50"/>
      <c r="Q118" s="50"/>
      <c r="R118" s="50">
        <f t="shared" si="47"/>
        <v>100</v>
      </c>
      <c r="S118" s="50"/>
      <c r="T118" s="50"/>
      <c r="U118" s="50"/>
    </row>
    <row r="119" spans="2:21" ht="26.25" x14ac:dyDescent="0.25">
      <c r="B119" s="66"/>
      <c r="C119" s="65" t="s">
        <v>324</v>
      </c>
      <c r="D119" s="107" t="s">
        <v>325</v>
      </c>
      <c r="E119" s="50"/>
      <c r="F119" s="50"/>
      <c r="G119" s="50"/>
      <c r="H119" s="127">
        <v>1565000</v>
      </c>
      <c r="I119" s="50"/>
      <c r="J119" s="50"/>
      <c r="K119" s="50"/>
      <c r="L119" s="50"/>
      <c r="M119" s="127">
        <v>1565000</v>
      </c>
      <c r="N119" s="50"/>
      <c r="O119" s="50"/>
      <c r="P119" s="50"/>
      <c r="Q119" s="50"/>
      <c r="R119" s="50">
        <f t="shared" si="47"/>
        <v>100</v>
      </c>
      <c r="S119" s="50"/>
      <c r="T119" s="50"/>
      <c r="U119" s="50"/>
    </row>
    <row r="120" spans="2:21" x14ac:dyDescent="0.25">
      <c r="B120" s="61">
        <v>16</v>
      </c>
      <c r="C120" s="22"/>
      <c r="D120" s="68" t="s">
        <v>145</v>
      </c>
      <c r="E120" s="50">
        <f t="shared" ref="E120:N120" si="50">SUM(E122:E192)</f>
        <v>136684790580</v>
      </c>
      <c r="F120" s="50">
        <f t="shared" si="50"/>
        <v>100462443149.7</v>
      </c>
      <c r="G120" s="50">
        <f t="shared" si="50"/>
        <v>71600878700</v>
      </c>
      <c r="H120" s="50">
        <f t="shared" si="50"/>
        <v>62171731100</v>
      </c>
      <c r="I120" s="50">
        <f t="shared" si="50"/>
        <v>62814472572</v>
      </c>
      <c r="J120" s="50">
        <f t="shared" si="50"/>
        <v>69282757000.170013</v>
      </c>
      <c r="K120" s="50">
        <f t="shared" si="50"/>
        <v>64049508246</v>
      </c>
      <c r="L120" s="50">
        <f t="shared" si="50"/>
        <v>36525283640</v>
      </c>
      <c r="M120" s="50">
        <f t="shared" si="50"/>
        <v>18219733176</v>
      </c>
      <c r="N120" s="50">
        <f t="shared" si="50"/>
        <v>40037289375</v>
      </c>
      <c r="O120" s="50">
        <f>SUM(O122:O192)/55</f>
        <v>66.512605896528996</v>
      </c>
      <c r="P120" s="50">
        <f>SUM(P122:P192)/55</f>
        <v>66.11453090188364</v>
      </c>
      <c r="Q120" s="50">
        <f>SUM(Q122:Q192)/55</f>
        <v>52.88412592694209</v>
      </c>
      <c r="R120" s="50">
        <f>SUM(R122:R192)/55</f>
        <v>56.114263619453737</v>
      </c>
      <c r="S120" s="50">
        <f t="shared" ref="R120:S120" si="51">SUM(S122:S192)/55</f>
        <v>61.432092821203632</v>
      </c>
      <c r="T120" s="50">
        <f t="shared" ref="T120" si="52">((F120-E120)+(G120-F120)+(H120-G120)+(I120-H120))/4</f>
        <v>-18467579502</v>
      </c>
      <c r="U120" s="50">
        <f t="shared" ref="U120" si="53">((K120-J120)+(L120-K120)+(M120-L120)+(N120-M120))/4</f>
        <v>-7311366906.2925034</v>
      </c>
    </row>
    <row r="121" spans="2:21" x14ac:dyDescent="0.25">
      <c r="B121" s="55"/>
      <c r="C121" s="22"/>
      <c r="D121" s="68" t="s">
        <v>146</v>
      </c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 x14ac:dyDescent="0.25">
      <c r="B122" s="55">
        <v>16</v>
      </c>
      <c r="C122" s="69" t="s">
        <v>63</v>
      </c>
      <c r="D122" s="63" t="s">
        <v>276</v>
      </c>
      <c r="E122" s="50"/>
      <c r="F122" s="50">
        <v>493308800</v>
      </c>
      <c r="G122" s="50">
        <v>1575800000</v>
      </c>
      <c r="H122" s="125">
        <v>490100000</v>
      </c>
      <c r="I122" s="50">
        <v>884200000</v>
      </c>
      <c r="J122" s="50"/>
      <c r="K122" s="50">
        <v>487676000</v>
      </c>
      <c r="L122" s="50">
        <v>1488715000</v>
      </c>
      <c r="M122" s="125">
        <v>484868000</v>
      </c>
      <c r="N122" s="50">
        <v>872333000</v>
      </c>
      <c r="O122" s="50"/>
      <c r="P122" s="50"/>
      <c r="Q122" s="50"/>
      <c r="R122" s="50">
        <f t="shared" si="47"/>
        <v>98.932462762701491</v>
      </c>
      <c r="S122" s="50"/>
      <c r="T122" s="50"/>
      <c r="U122" s="50"/>
    </row>
    <row r="123" spans="2:21" x14ac:dyDescent="0.25">
      <c r="B123" s="55">
        <v>16</v>
      </c>
      <c r="C123" s="52" t="s">
        <v>69</v>
      </c>
      <c r="D123" s="63" t="s">
        <v>147</v>
      </c>
      <c r="E123" s="60">
        <v>9899215800</v>
      </c>
      <c r="F123" s="50">
        <v>6027485800</v>
      </c>
      <c r="G123" s="50">
        <v>2189510000</v>
      </c>
      <c r="H123" s="125">
        <v>5478232000</v>
      </c>
      <c r="I123" s="50">
        <v>6438498500</v>
      </c>
      <c r="J123" s="54">
        <v>3587365002</v>
      </c>
      <c r="K123" s="50">
        <v>5816065500</v>
      </c>
      <c r="L123" s="50">
        <v>1740369000</v>
      </c>
      <c r="M123" s="125">
        <v>676837000</v>
      </c>
      <c r="N123" s="50">
        <v>4996663000</v>
      </c>
      <c r="O123" s="50">
        <f t="shared" si="34"/>
        <v>36.238880679821122</v>
      </c>
      <c r="P123" s="50">
        <f t="shared" si="35"/>
        <v>96.492396547827624</v>
      </c>
      <c r="Q123" s="50">
        <f t="shared" si="36"/>
        <v>79.486688802517463</v>
      </c>
      <c r="R123" s="50">
        <f t="shared" si="47"/>
        <v>12.355026220138177</v>
      </c>
      <c r="S123" s="50">
        <f t="shared" si="37"/>
        <v>77.606028796931454</v>
      </c>
      <c r="T123" s="50">
        <f t="shared" si="48"/>
        <v>-865179325</v>
      </c>
      <c r="U123" s="50">
        <f t="shared" si="49"/>
        <v>352324499.5</v>
      </c>
    </row>
    <row r="124" spans="2:21" x14ac:dyDescent="0.25">
      <c r="B124" s="55">
        <v>16</v>
      </c>
      <c r="C124" s="52" t="s">
        <v>121</v>
      </c>
      <c r="D124" s="63" t="s">
        <v>306</v>
      </c>
      <c r="E124" s="60"/>
      <c r="F124" s="50"/>
      <c r="G124" s="50"/>
      <c r="H124" s="50"/>
      <c r="I124" s="50">
        <v>6943885364</v>
      </c>
      <c r="J124" s="54"/>
      <c r="K124" s="50"/>
      <c r="L124" s="50"/>
      <c r="M124" s="50"/>
      <c r="N124" s="50">
        <v>5167918900</v>
      </c>
      <c r="O124" s="50"/>
      <c r="P124" s="50"/>
      <c r="Q124" s="50"/>
      <c r="R124" s="50"/>
      <c r="S124" s="50"/>
      <c r="T124" s="50"/>
      <c r="U124" s="50"/>
    </row>
    <row r="125" spans="2:21" x14ac:dyDescent="0.25">
      <c r="B125" s="66">
        <v>16</v>
      </c>
      <c r="C125" s="65" t="s">
        <v>72</v>
      </c>
      <c r="D125" s="66" t="s">
        <v>295</v>
      </c>
      <c r="E125" s="60"/>
      <c r="F125" s="50"/>
      <c r="G125" s="50">
        <v>5593000000</v>
      </c>
      <c r="H125" s="143">
        <v>2784387500</v>
      </c>
      <c r="I125" s="50">
        <v>4640107700</v>
      </c>
      <c r="J125" s="54"/>
      <c r="K125" s="50"/>
      <c r="L125" s="50">
        <v>4856339000</v>
      </c>
      <c r="M125" s="50"/>
      <c r="N125" s="50">
        <v>4046607500</v>
      </c>
      <c r="O125" s="50"/>
      <c r="P125" s="50"/>
      <c r="Q125" s="50"/>
      <c r="R125" s="50">
        <f t="shared" si="47"/>
        <v>0</v>
      </c>
      <c r="S125" s="50"/>
      <c r="T125" s="50"/>
      <c r="U125" s="50"/>
    </row>
    <row r="126" spans="2:21" x14ac:dyDescent="0.25">
      <c r="B126" s="55">
        <v>16</v>
      </c>
      <c r="C126" s="52" t="s">
        <v>74</v>
      </c>
      <c r="D126" s="105" t="s">
        <v>148</v>
      </c>
      <c r="E126" s="60">
        <v>72750000</v>
      </c>
      <c r="F126" s="50">
        <v>71425000</v>
      </c>
      <c r="G126" s="50"/>
      <c r="H126" s="133">
        <v>3360000</v>
      </c>
      <c r="I126" s="50"/>
      <c r="J126" s="54">
        <v>69025000</v>
      </c>
      <c r="K126" s="50">
        <v>71020000</v>
      </c>
      <c r="L126" s="50"/>
      <c r="M126" s="125">
        <v>1860000</v>
      </c>
      <c r="N126" s="50"/>
      <c r="O126" s="50">
        <f t="shared" si="34"/>
        <v>94.87972508591065</v>
      </c>
      <c r="P126" s="50">
        <f t="shared" si="35"/>
        <v>99.432971648582424</v>
      </c>
      <c r="Q126" s="50"/>
      <c r="R126" s="50">
        <f t="shared" si="47"/>
        <v>55.357142857142861</v>
      </c>
      <c r="S126" s="50"/>
      <c r="T126" s="50">
        <f t="shared" si="48"/>
        <v>-18187500</v>
      </c>
      <c r="U126" s="50">
        <f t="shared" si="49"/>
        <v>-17256250</v>
      </c>
    </row>
    <row r="127" spans="2:21" ht="15" customHeight="1" x14ac:dyDescent="0.25">
      <c r="B127" s="55">
        <v>16</v>
      </c>
      <c r="C127" s="52" t="s">
        <v>80</v>
      </c>
      <c r="D127" s="105" t="s">
        <v>149</v>
      </c>
      <c r="E127" s="60">
        <v>5000000</v>
      </c>
      <c r="F127" s="50"/>
      <c r="G127" s="50">
        <v>10000000</v>
      </c>
      <c r="H127" s="133">
        <v>41860000</v>
      </c>
      <c r="I127" s="50">
        <v>51899500</v>
      </c>
      <c r="J127" s="54">
        <v>0</v>
      </c>
      <c r="K127" s="50"/>
      <c r="L127" s="50">
        <v>10000000</v>
      </c>
      <c r="M127" s="125">
        <v>41810000</v>
      </c>
      <c r="N127" s="50">
        <v>50099500</v>
      </c>
      <c r="O127" s="50">
        <f t="shared" si="34"/>
        <v>0</v>
      </c>
      <c r="P127" s="50"/>
      <c r="Q127" s="50">
        <f t="shared" si="36"/>
        <v>100</v>
      </c>
      <c r="R127" s="50">
        <f t="shared" si="47"/>
        <v>99.880554228380319</v>
      </c>
      <c r="S127" s="50">
        <f t="shared" si="37"/>
        <v>96.531758494783176</v>
      </c>
      <c r="T127" s="50">
        <f t="shared" ref="T127:T199" si="54">((F127-E127)+(G127-F127)+(H127-G127)+(I127-H127))/4</f>
        <v>11724875</v>
      </c>
      <c r="U127" s="50">
        <f t="shared" ref="U127:U199" si="55">((K127-J127)+(L127-K127)+(M127-L127)+(N127-M127))/4</f>
        <v>12524875</v>
      </c>
    </row>
    <row r="128" spans="2:21" x14ac:dyDescent="0.25">
      <c r="B128" s="55">
        <v>16</v>
      </c>
      <c r="C128" s="52" t="s">
        <v>150</v>
      </c>
      <c r="D128" s="63" t="s">
        <v>151</v>
      </c>
      <c r="E128" s="60">
        <v>42197442000</v>
      </c>
      <c r="F128" s="50">
        <v>36876110500</v>
      </c>
      <c r="G128" s="50">
        <v>29876890300</v>
      </c>
      <c r="H128" s="133">
        <v>9294034500</v>
      </c>
      <c r="I128" s="50">
        <v>5076891491</v>
      </c>
      <c r="J128" s="54">
        <v>9040293300</v>
      </c>
      <c r="K128" s="50">
        <v>11942396500</v>
      </c>
      <c r="L128" s="50">
        <v>5110189800</v>
      </c>
      <c r="M128" s="125">
        <v>0</v>
      </c>
      <c r="N128" s="50">
        <v>3419126620</v>
      </c>
      <c r="O128" s="50">
        <f t="shared" si="34"/>
        <v>21.423794598734208</v>
      </c>
      <c r="P128" s="50">
        <f t="shared" si="35"/>
        <v>32.385184711928879</v>
      </c>
      <c r="Q128" s="50">
        <f t="shared" si="36"/>
        <v>17.104155582082115</v>
      </c>
      <c r="R128" s="50">
        <f t="shared" si="47"/>
        <v>0</v>
      </c>
      <c r="S128" s="50">
        <f t="shared" si="37"/>
        <v>67.346852420643941</v>
      </c>
      <c r="T128" s="50">
        <f t="shared" si="54"/>
        <v>-9280137627.25</v>
      </c>
      <c r="U128" s="50">
        <f t="shared" si="55"/>
        <v>-1405291670</v>
      </c>
    </row>
    <row r="129" spans="2:21" x14ac:dyDescent="0.25">
      <c r="B129" s="55"/>
      <c r="C129" s="52"/>
      <c r="D129" s="63"/>
      <c r="E129" s="54"/>
      <c r="F129" s="50"/>
      <c r="G129" s="50"/>
      <c r="H129" s="50"/>
      <c r="I129" s="50"/>
      <c r="J129" s="54">
        <v>0</v>
      </c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 x14ac:dyDescent="0.25">
      <c r="B130" s="55">
        <v>16</v>
      </c>
      <c r="C130" s="55">
        <v>13</v>
      </c>
      <c r="D130" s="63" t="s">
        <v>152</v>
      </c>
      <c r="E130" s="60">
        <v>12200000</v>
      </c>
      <c r="F130" s="50">
        <v>6900000</v>
      </c>
      <c r="G130" s="50"/>
      <c r="H130" s="133">
        <v>3000000</v>
      </c>
      <c r="I130" s="50"/>
      <c r="J130" s="54">
        <v>12000000</v>
      </c>
      <c r="K130" s="50">
        <v>6762600</v>
      </c>
      <c r="L130" s="50"/>
      <c r="M130" s="50"/>
      <c r="N130" s="50"/>
      <c r="O130" s="50">
        <f t="shared" si="34"/>
        <v>98.360655737704917</v>
      </c>
      <c r="P130" s="50">
        <f t="shared" si="35"/>
        <v>98.008695652173913</v>
      </c>
      <c r="Q130" s="50"/>
      <c r="R130" s="50">
        <f t="shared" si="47"/>
        <v>0</v>
      </c>
      <c r="S130" s="50"/>
      <c r="T130" s="50">
        <f t="shared" si="54"/>
        <v>-3050000</v>
      </c>
      <c r="U130" s="50">
        <f t="shared" si="55"/>
        <v>-3000000</v>
      </c>
    </row>
    <row r="131" spans="2:21" x14ac:dyDescent="0.25">
      <c r="B131" s="55"/>
      <c r="C131" s="55"/>
      <c r="D131" s="63" t="s">
        <v>153</v>
      </c>
      <c r="E131" s="54"/>
      <c r="F131" s="50"/>
      <c r="G131" s="50"/>
      <c r="H131" s="50"/>
      <c r="I131" s="50"/>
      <c r="J131" s="54">
        <v>0</v>
      </c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 x14ac:dyDescent="0.25">
      <c r="B132" s="53">
        <v>16</v>
      </c>
      <c r="C132" s="55">
        <v>14</v>
      </c>
      <c r="D132" s="53" t="s">
        <v>277</v>
      </c>
      <c r="E132" s="60"/>
      <c r="F132" s="50">
        <v>22400000</v>
      </c>
      <c r="G132" s="50"/>
      <c r="H132" s="133">
        <v>30580000</v>
      </c>
      <c r="I132" s="50">
        <v>20967500</v>
      </c>
      <c r="J132" s="54"/>
      <c r="K132" s="50">
        <v>20890000</v>
      </c>
      <c r="L132" s="50"/>
      <c r="M132" s="125">
        <v>30580000</v>
      </c>
      <c r="N132" s="50">
        <v>18967500</v>
      </c>
      <c r="O132" s="50"/>
      <c r="P132" s="50"/>
      <c r="Q132" s="50"/>
      <c r="R132" s="50">
        <f t="shared" si="47"/>
        <v>100</v>
      </c>
      <c r="S132" s="50"/>
      <c r="T132" s="50"/>
      <c r="U132" s="50"/>
    </row>
    <row r="133" spans="2:21" x14ac:dyDescent="0.25">
      <c r="B133" s="55">
        <v>16</v>
      </c>
      <c r="C133" s="52">
        <v>15</v>
      </c>
      <c r="D133" s="63" t="s">
        <v>133</v>
      </c>
      <c r="E133" s="60">
        <v>346364300</v>
      </c>
      <c r="F133" s="50">
        <v>286236000</v>
      </c>
      <c r="G133" s="50">
        <v>314983100</v>
      </c>
      <c r="H133" s="133">
        <v>11200000</v>
      </c>
      <c r="I133" s="50">
        <v>7030000</v>
      </c>
      <c r="J133" s="54">
        <v>331506000</v>
      </c>
      <c r="K133" s="50">
        <v>270921247</v>
      </c>
      <c r="L133" s="50">
        <v>304927704</v>
      </c>
      <c r="M133" s="125">
        <v>6200000</v>
      </c>
      <c r="N133" s="50">
        <v>7030000</v>
      </c>
      <c r="O133" s="50">
        <f t="shared" si="34"/>
        <v>95.710210319019595</v>
      </c>
      <c r="P133" s="50">
        <f t="shared" si="35"/>
        <v>94.649606268952894</v>
      </c>
      <c r="Q133" s="50">
        <f t="shared" si="36"/>
        <v>96.807639520977474</v>
      </c>
      <c r="R133" s="50">
        <f t="shared" si="47"/>
        <v>55.357142857142861</v>
      </c>
      <c r="S133" s="50">
        <f t="shared" si="37"/>
        <v>100</v>
      </c>
      <c r="T133" s="50">
        <f t="shared" si="54"/>
        <v>-84833575</v>
      </c>
      <c r="U133" s="50">
        <f t="shared" si="55"/>
        <v>-81119000</v>
      </c>
    </row>
    <row r="134" spans="2:21" x14ac:dyDescent="0.25">
      <c r="B134" s="70">
        <v>16</v>
      </c>
      <c r="C134" s="70">
        <v>16</v>
      </c>
      <c r="D134" s="106" t="s">
        <v>307</v>
      </c>
      <c r="E134" s="60"/>
      <c r="F134" s="50"/>
      <c r="G134" s="50"/>
      <c r="H134" s="50"/>
      <c r="I134" s="50">
        <v>79575000</v>
      </c>
      <c r="J134" s="54"/>
      <c r="K134" s="50"/>
      <c r="L134" s="50"/>
      <c r="M134" s="50"/>
      <c r="N134" s="50">
        <v>79522500</v>
      </c>
      <c r="O134" s="50"/>
      <c r="P134" s="50"/>
      <c r="Q134" s="50"/>
      <c r="R134" s="50"/>
      <c r="S134" s="50"/>
      <c r="T134" s="50"/>
      <c r="U134" s="50"/>
    </row>
    <row r="135" spans="2:21" x14ac:dyDescent="0.25">
      <c r="B135" s="55">
        <v>16</v>
      </c>
      <c r="C135" s="52">
        <v>17</v>
      </c>
      <c r="D135" s="63" t="s">
        <v>278</v>
      </c>
      <c r="E135" s="54"/>
      <c r="F135" s="50">
        <v>1200000</v>
      </c>
      <c r="G135" s="50"/>
      <c r="H135" s="50"/>
      <c r="I135" s="50">
        <v>15540000</v>
      </c>
      <c r="J135" s="54">
        <v>0</v>
      </c>
      <c r="K135" s="50">
        <v>1200000</v>
      </c>
      <c r="L135" s="50"/>
      <c r="M135" s="50"/>
      <c r="N135" s="50">
        <v>15540000</v>
      </c>
      <c r="O135" s="50"/>
      <c r="P135" s="50">
        <f t="shared" si="35"/>
        <v>100</v>
      </c>
      <c r="Q135" s="50"/>
      <c r="R135" s="50"/>
      <c r="S135" s="50">
        <f t="shared" si="37"/>
        <v>100</v>
      </c>
      <c r="T135" s="50">
        <f t="shared" si="54"/>
        <v>3885000</v>
      </c>
      <c r="U135" s="50">
        <f t="shared" si="55"/>
        <v>3885000</v>
      </c>
    </row>
    <row r="136" spans="2:21" x14ac:dyDescent="0.25">
      <c r="B136" s="55">
        <v>16</v>
      </c>
      <c r="C136" s="52">
        <v>18</v>
      </c>
      <c r="D136" s="63" t="s">
        <v>134</v>
      </c>
      <c r="E136" s="60">
        <v>28709976300</v>
      </c>
      <c r="F136" s="50">
        <v>12029782700</v>
      </c>
      <c r="G136" s="50">
        <v>11860132200</v>
      </c>
      <c r="H136" s="133">
        <v>15657503400</v>
      </c>
      <c r="I136" s="50">
        <v>18876946317</v>
      </c>
      <c r="J136" s="54">
        <v>14599454900</v>
      </c>
      <c r="K136" s="50">
        <v>3747011750</v>
      </c>
      <c r="L136" s="50">
        <v>5228480737</v>
      </c>
      <c r="M136" s="125">
        <v>2939726500</v>
      </c>
      <c r="N136" s="50">
        <v>5579943080</v>
      </c>
      <c r="O136" s="50">
        <f t="shared" si="34"/>
        <v>50.851504534331504</v>
      </c>
      <c r="P136" s="50">
        <f t="shared" si="35"/>
        <v>31.147792470100061</v>
      </c>
      <c r="Q136" s="50">
        <f t="shared" si="36"/>
        <v>44.084506385181776</v>
      </c>
      <c r="R136" s="50">
        <f t="shared" si="47"/>
        <v>18.775193112843265</v>
      </c>
      <c r="S136" s="50">
        <f t="shared" si="37"/>
        <v>29.55956427642576</v>
      </c>
      <c r="T136" s="50">
        <f t="shared" si="54"/>
        <v>-2458257495.75</v>
      </c>
      <c r="U136" s="50">
        <f t="shared" si="55"/>
        <v>-2254877955</v>
      </c>
    </row>
    <row r="137" spans="2:21" x14ac:dyDescent="0.25">
      <c r="B137" s="55"/>
      <c r="C137" s="52"/>
      <c r="D137" s="63"/>
      <c r="E137" s="54"/>
      <c r="F137" s="50"/>
      <c r="G137" s="50"/>
      <c r="H137" s="50"/>
      <c r="I137" s="50"/>
      <c r="J137" s="54">
        <v>0</v>
      </c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 x14ac:dyDescent="0.25">
      <c r="B138" s="55">
        <v>16</v>
      </c>
      <c r="C138" s="55">
        <v>19</v>
      </c>
      <c r="D138" s="63" t="s">
        <v>154</v>
      </c>
      <c r="E138" s="60">
        <v>82225000</v>
      </c>
      <c r="F138" s="50">
        <v>158075000</v>
      </c>
      <c r="G138" s="50">
        <v>3581775000</v>
      </c>
      <c r="H138" s="133">
        <v>1008461000</v>
      </c>
      <c r="I138" s="50">
        <v>899099400</v>
      </c>
      <c r="J138" s="54">
        <v>79785000</v>
      </c>
      <c r="K138" s="50">
        <v>153859000</v>
      </c>
      <c r="L138" s="50">
        <v>2682515000</v>
      </c>
      <c r="M138" s="125">
        <v>730407600</v>
      </c>
      <c r="N138" s="50">
        <v>675535900</v>
      </c>
      <c r="O138" s="50">
        <f t="shared" si="34"/>
        <v>97.032532684706595</v>
      </c>
      <c r="P138" s="50">
        <f t="shared" si="35"/>
        <v>97.33291159259845</v>
      </c>
      <c r="Q138" s="50">
        <f t="shared" si="36"/>
        <v>74.893453664733272</v>
      </c>
      <c r="R138" s="50">
        <f t="shared" si="47"/>
        <v>72.427947139254769</v>
      </c>
      <c r="S138" s="50">
        <f t="shared" si="37"/>
        <v>75.134729263527475</v>
      </c>
      <c r="T138" s="50">
        <f t="shared" si="54"/>
        <v>204218600</v>
      </c>
      <c r="U138" s="50">
        <f t="shared" si="55"/>
        <v>148937725</v>
      </c>
    </row>
    <row r="139" spans="2:21" x14ac:dyDescent="0.25">
      <c r="B139" s="55"/>
      <c r="C139" s="55"/>
      <c r="D139" s="63"/>
      <c r="E139" s="54"/>
      <c r="F139" s="50"/>
      <c r="G139" s="50"/>
      <c r="H139" s="50"/>
      <c r="I139" s="50"/>
      <c r="J139" s="54">
        <v>0</v>
      </c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 x14ac:dyDescent="0.25">
      <c r="B140" s="55">
        <v>16</v>
      </c>
      <c r="C140" s="55">
        <v>20</v>
      </c>
      <c r="D140" s="63" t="s">
        <v>155</v>
      </c>
      <c r="E140" s="60">
        <v>115695000</v>
      </c>
      <c r="F140" s="50">
        <v>24450000</v>
      </c>
      <c r="G140" s="50">
        <v>72625000</v>
      </c>
      <c r="H140" s="133">
        <v>154627000</v>
      </c>
      <c r="I140" s="50">
        <v>36770300</v>
      </c>
      <c r="J140" s="54">
        <v>90287000</v>
      </c>
      <c r="K140" s="50">
        <v>19120000</v>
      </c>
      <c r="L140" s="50">
        <v>65682000</v>
      </c>
      <c r="M140" s="125">
        <v>149315750</v>
      </c>
      <c r="N140" s="50">
        <v>36476300</v>
      </c>
      <c r="O140" s="50">
        <f t="shared" si="34"/>
        <v>78.038808937292018</v>
      </c>
      <c r="P140" s="50">
        <f t="shared" si="35"/>
        <v>78.200408997955009</v>
      </c>
      <c r="Q140" s="50">
        <f t="shared" si="36"/>
        <v>90.439931153184162</v>
      </c>
      <c r="R140" s="50">
        <f t="shared" si="47"/>
        <v>96.565121227211293</v>
      </c>
      <c r="S140" s="50">
        <f t="shared" si="37"/>
        <v>99.200441660796884</v>
      </c>
      <c r="T140" s="50">
        <f t="shared" si="54"/>
        <v>-19731175</v>
      </c>
      <c r="U140" s="50">
        <f t="shared" si="55"/>
        <v>-13452675</v>
      </c>
    </row>
    <row r="141" spans="2:21" x14ac:dyDescent="0.25">
      <c r="B141" s="55">
        <v>16</v>
      </c>
      <c r="C141" s="52" t="s">
        <v>318</v>
      </c>
      <c r="D141" s="103" t="s">
        <v>137</v>
      </c>
      <c r="E141" s="60"/>
      <c r="F141" s="50"/>
      <c r="G141" s="50"/>
      <c r="H141" s="133">
        <v>7975000</v>
      </c>
      <c r="I141" s="50"/>
      <c r="J141" s="54"/>
      <c r="K141" s="50"/>
      <c r="L141" s="50"/>
      <c r="M141" s="125">
        <v>7975000</v>
      </c>
      <c r="N141" s="50"/>
      <c r="O141" s="50"/>
      <c r="P141" s="50"/>
      <c r="Q141" s="50"/>
      <c r="R141" s="50">
        <f t="shared" si="47"/>
        <v>100</v>
      </c>
      <c r="S141" s="50"/>
      <c r="T141" s="50"/>
      <c r="U141" s="50"/>
    </row>
    <row r="142" spans="2:21" x14ac:dyDescent="0.25">
      <c r="B142" s="55">
        <v>16</v>
      </c>
      <c r="C142" s="55">
        <v>23</v>
      </c>
      <c r="D142" s="105" t="s">
        <v>156</v>
      </c>
      <c r="E142" s="60">
        <v>113770000</v>
      </c>
      <c r="F142" s="50">
        <v>139913000</v>
      </c>
      <c r="G142" s="50">
        <v>160446000</v>
      </c>
      <c r="H142" s="133">
        <v>162637800</v>
      </c>
      <c r="I142" s="50">
        <v>218436000</v>
      </c>
      <c r="J142" s="54">
        <v>107770000</v>
      </c>
      <c r="K142" s="50">
        <v>133958000</v>
      </c>
      <c r="L142" s="50">
        <v>157921000</v>
      </c>
      <c r="M142" s="125">
        <v>162542800</v>
      </c>
      <c r="N142" s="50">
        <v>176385250</v>
      </c>
      <c r="O142" s="50">
        <f t="shared" si="34"/>
        <v>94.72620198646392</v>
      </c>
      <c r="P142" s="50">
        <f t="shared" si="35"/>
        <v>95.743783636974399</v>
      </c>
      <c r="Q142" s="50">
        <f t="shared" si="36"/>
        <v>98.42626179524575</v>
      </c>
      <c r="R142" s="50">
        <f t="shared" si="47"/>
        <v>99.941587994918763</v>
      </c>
      <c r="S142" s="50">
        <f t="shared" si="37"/>
        <v>80.749166804006663</v>
      </c>
      <c r="T142" s="50">
        <f t="shared" si="54"/>
        <v>26166500</v>
      </c>
      <c r="U142" s="50">
        <f t="shared" si="55"/>
        <v>17153812.5</v>
      </c>
    </row>
    <row r="143" spans="2:21" ht="26.25" x14ac:dyDescent="0.25">
      <c r="B143" s="55">
        <v>16</v>
      </c>
      <c r="C143" s="55">
        <v>25</v>
      </c>
      <c r="D143" s="63" t="s">
        <v>157</v>
      </c>
      <c r="E143" s="60">
        <v>17500000</v>
      </c>
      <c r="F143" s="50">
        <v>13235000</v>
      </c>
      <c r="G143" s="50">
        <v>17840000</v>
      </c>
      <c r="H143" s="133">
        <v>34930000</v>
      </c>
      <c r="I143" s="50">
        <v>56503500</v>
      </c>
      <c r="J143" s="54">
        <v>17500000</v>
      </c>
      <c r="K143" s="50">
        <v>11020000</v>
      </c>
      <c r="L143" s="50">
        <v>17840000</v>
      </c>
      <c r="M143" s="125">
        <v>34930000</v>
      </c>
      <c r="N143" s="50">
        <v>53712600</v>
      </c>
      <c r="O143" s="50">
        <f t="shared" si="34"/>
        <v>100</v>
      </c>
      <c r="P143" s="50">
        <f t="shared" si="35"/>
        <v>83.264072534945228</v>
      </c>
      <c r="Q143" s="50">
        <f t="shared" si="36"/>
        <v>100</v>
      </c>
      <c r="R143" s="50">
        <f t="shared" si="47"/>
        <v>100</v>
      </c>
      <c r="S143" s="50">
        <f t="shared" si="37"/>
        <v>95.060659959117572</v>
      </c>
      <c r="T143" s="50">
        <f t="shared" si="54"/>
        <v>9750875</v>
      </c>
      <c r="U143" s="50">
        <f t="shared" si="55"/>
        <v>9053150</v>
      </c>
    </row>
    <row r="144" spans="2:21" ht="15" customHeight="1" x14ac:dyDescent="0.25">
      <c r="B144" s="55">
        <v>16</v>
      </c>
      <c r="C144" s="55">
        <v>28</v>
      </c>
      <c r="D144" s="105" t="s">
        <v>158</v>
      </c>
      <c r="E144" s="60">
        <v>4000000</v>
      </c>
      <c r="F144" s="50">
        <v>1000000</v>
      </c>
      <c r="G144" s="50">
        <v>10000000</v>
      </c>
      <c r="H144" s="133">
        <v>20044000</v>
      </c>
      <c r="I144" s="50">
        <v>23860000</v>
      </c>
      <c r="J144" s="54">
        <v>4000000</v>
      </c>
      <c r="K144" s="50">
        <v>1000000</v>
      </c>
      <c r="L144" s="50">
        <v>10000000</v>
      </c>
      <c r="M144" s="125">
        <v>20044000</v>
      </c>
      <c r="N144" s="50">
        <v>23860000</v>
      </c>
      <c r="O144" s="50">
        <f t="shared" si="34"/>
        <v>100</v>
      </c>
      <c r="P144" s="50">
        <f t="shared" si="35"/>
        <v>100</v>
      </c>
      <c r="Q144" s="50">
        <f t="shared" si="36"/>
        <v>100</v>
      </c>
      <c r="R144" s="50">
        <f t="shared" si="47"/>
        <v>100</v>
      </c>
      <c r="S144" s="50">
        <f t="shared" si="37"/>
        <v>100</v>
      </c>
      <c r="T144" s="50">
        <f t="shared" si="54"/>
        <v>4965000</v>
      </c>
      <c r="U144" s="50">
        <f t="shared" si="55"/>
        <v>4965000</v>
      </c>
    </row>
    <row r="145" spans="2:21" ht="15" customHeight="1" x14ac:dyDescent="0.25">
      <c r="B145" s="55">
        <v>16</v>
      </c>
      <c r="C145" s="55">
        <v>30</v>
      </c>
      <c r="D145" s="105" t="s">
        <v>159</v>
      </c>
      <c r="E145" s="60">
        <v>1950000</v>
      </c>
      <c r="F145" s="50"/>
      <c r="G145" s="50">
        <v>12650000</v>
      </c>
      <c r="H145" s="133">
        <v>15270000</v>
      </c>
      <c r="I145" s="50">
        <v>101666500</v>
      </c>
      <c r="J145" s="54">
        <v>1950000</v>
      </c>
      <c r="K145" s="50"/>
      <c r="L145" s="50">
        <v>12650000</v>
      </c>
      <c r="M145" s="125">
        <v>13520000</v>
      </c>
      <c r="N145" s="50">
        <v>93455500</v>
      </c>
      <c r="O145" s="50">
        <f t="shared" si="34"/>
        <v>100</v>
      </c>
      <c r="P145" s="50"/>
      <c r="Q145" s="50">
        <f t="shared" si="36"/>
        <v>100</v>
      </c>
      <c r="R145" s="50">
        <f t="shared" si="47"/>
        <v>88.539620170268492</v>
      </c>
      <c r="S145" s="50">
        <f t="shared" si="37"/>
        <v>91.923593317366098</v>
      </c>
      <c r="T145" s="50">
        <f t="shared" si="54"/>
        <v>24929125</v>
      </c>
      <c r="U145" s="50">
        <f t="shared" si="55"/>
        <v>22876375</v>
      </c>
    </row>
    <row r="146" spans="2:21" x14ac:dyDescent="0.25">
      <c r="B146" s="55">
        <v>16</v>
      </c>
      <c r="C146" s="55">
        <v>31</v>
      </c>
      <c r="D146" s="63" t="s">
        <v>160</v>
      </c>
      <c r="E146" s="60">
        <v>5105000</v>
      </c>
      <c r="F146" s="50">
        <v>7455000</v>
      </c>
      <c r="G146" s="50">
        <v>12554000</v>
      </c>
      <c r="H146" s="133">
        <v>22580000</v>
      </c>
      <c r="I146" s="50">
        <v>28212500</v>
      </c>
      <c r="J146" s="54">
        <v>5104000</v>
      </c>
      <c r="K146" s="50">
        <v>5835000</v>
      </c>
      <c r="L146" s="50">
        <v>12259000</v>
      </c>
      <c r="M146" s="125">
        <v>12580000</v>
      </c>
      <c r="N146" s="50">
        <v>28201800</v>
      </c>
      <c r="O146" s="50">
        <f t="shared" si="34"/>
        <v>99.980411361410376</v>
      </c>
      <c r="P146" s="50">
        <f t="shared" si="35"/>
        <v>78.269617706237426</v>
      </c>
      <c r="Q146" s="50">
        <f t="shared" si="36"/>
        <v>97.650151346184487</v>
      </c>
      <c r="R146" s="50">
        <f t="shared" si="47"/>
        <v>55.713020372010625</v>
      </c>
      <c r="S146" s="50">
        <f t="shared" si="37"/>
        <v>99.962073548958799</v>
      </c>
      <c r="T146" s="50">
        <f t="shared" si="54"/>
        <v>5776875</v>
      </c>
      <c r="U146" s="50">
        <f t="shared" si="55"/>
        <v>5774450</v>
      </c>
    </row>
    <row r="147" spans="2:21" x14ac:dyDescent="0.25">
      <c r="B147" s="55"/>
      <c r="C147" s="55"/>
      <c r="D147" s="63" t="s">
        <v>161</v>
      </c>
      <c r="E147" s="54"/>
      <c r="F147" s="50"/>
      <c r="G147" s="50"/>
      <c r="H147" s="50"/>
      <c r="I147" s="50"/>
      <c r="J147" s="54">
        <v>0</v>
      </c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 x14ac:dyDescent="0.25">
      <c r="B148" s="55">
        <v>16</v>
      </c>
      <c r="C148" s="55">
        <v>32</v>
      </c>
      <c r="D148" s="53" t="s">
        <v>279</v>
      </c>
      <c r="E148" s="54"/>
      <c r="F148" s="54">
        <v>8100000</v>
      </c>
      <c r="G148" s="50"/>
      <c r="H148" s="133">
        <v>1130000</v>
      </c>
      <c r="I148" s="50">
        <v>7336000</v>
      </c>
      <c r="J148" s="54"/>
      <c r="K148" s="50">
        <v>8060000</v>
      </c>
      <c r="L148" s="50"/>
      <c r="M148" s="125">
        <v>1130000</v>
      </c>
      <c r="N148" s="50">
        <v>7336000</v>
      </c>
      <c r="O148" s="50"/>
      <c r="P148" s="50">
        <f t="shared" ref="P148" si="56">K148/F148*100</f>
        <v>99.506172839506164</v>
      </c>
      <c r="Q148" s="50"/>
      <c r="R148" s="50">
        <f t="shared" si="47"/>
        <v>100</v>
      </c>
      <c r="S148" s="50">
        <f t="shared" si="37"/>
        <v>100</v>
      </c>
      <c r="T148" s="50"/>
      <c r="U148" s="50"/>
    </row>
    <row r="149" spans="2:21" x14ac:dyDescent="0.25">
      <c r="B149" s="55">
        <v>16</v>
      </c>
      <c r="C149" s="55">
        <v>33</v>
      </c>
      <c r="D149" s="63" t="s">
        <v>162</v>
      </c>
      <c r="E149" s="60">
        <v>7960000</v>
      </c>
      <c r="F149" s="50">
        <v>3500000</v>
      </c>
      <c r="G149" s="50">
        <v>3500000</v>
      </c>
      <c r="H149" s="133">
        <v>11498500</v>
      </c>
      <c r="I149" s="50">
        <v>10000000</v>
      </c>
      <c r="J149" s="54">
        <v>7460000</v>
      </c>
      <c r="K149" s="50">
        <v>3500000</v>
      </c>
      <c r="L149" s="50">
        <v>3479000</v>
      </c>
      <c r="M149" s="125">
        <v>11492500</v>
      </c>
      <c r="N149" s="50">
        <v>10000000</v>
      </c>
      <c r="O149" s="50">
        <f t="shared" si="34"/>
        <v>93.718592964824126</v>
      </c>
      <c r="P149" s="50">
        <f t="shared" si="35"/>
        <v>100</v>
      </c>
      <c r="Q149" s="50">
        <f t="shared" si="36"/>
        <v>99.4</v>
      </c>
      <c r="R149" s="50">
        <f t="shared" si="47"/>
        <v>99.947819280775747</v>
      </c>
      <c r="S149" s="50">
        <f t="shared" si="37"/>
        <v>100</v>
      </c>
      <c r="T149" s="50">
        <f t="shared" si="54"/>
        <v>510000</v>
      </c>
      <c r="U149" s="50">
        <f t="shared" si="55"/>
        <v>635000</v>
      </c>
    </row>
    <row r="150" spans="2:21" x14ac:dyDescent="0.25">
      <c r="B150" s="55"/>
      <c r="C150" s="55"/>
      <c r="D150" s="63" t="s">
        <v>163</v>
      </c>
      <c r="E150" s="54"/>
      <c r="F150" s="50"/>
      <c r="G150" s="50"/>
      <c r="H150" s="50"/>
      <c r="I150" s="50"/>
      <c r="J150" s="54">
        <v>0</v>
      </c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 ht="15" customHeight="1" x14ac:dyDescent="0.25">
      <c r="B151" s="55">
        <v>16</v>
      </c>
      <c r="C151" s="55">
        <v>34</v>
      </c>
      <c r="D151" s="105" t="s">
        <v>164</v>
      </c>
      <c r="E151" s="60">
        <v>1000000</v>
      </c>
      <c r="F151" s="50">
        <v>2000000</v>
      </c>
      <c r="G151" s="50">
        <v>4670000</v>
      </c>
      <c r="H151" s="133">
        <v>13520000</v>
      </c>
      <c r="I151" s="50">
        <v>2900000</v>
      </c>
      <c r="J151" s="54">
        <v>1000000</v>
      </c>
      <c r="K151" s="50">
        <v>1000000</v>
      </c>
      <c r="L151" s="50">
        <v>4665500</v>
      </c>
      <c r="M151" s="125">
        <v>13520000</v>
      </c>
      <c r="N151" s="50">
        <v>2900000</v>
      </c>
      <c r="O151" s="50">
        <f t="shared" si="34"/>
        <v>100</v>
      </c>
      <c r="P151" s="50">
        <f t="shared" si="35"/>
        <v>50</v>
      </c>
      <c r="Q151" s="50">
        <f t="shared" si="36"/>
        <v>99.903640256959321</v>
      </c>
      <c r="R151" s="50">
        <f t="shared" si="47"/>
        <v>100</v>
      </c>
      <c r="S151" s="50">
        <f t="shared" si="37"/>
        <v>100</v>
      </c>
      <c r="T151" s="50">
        <f t="shared" si="54"/>
        <v>475000</v>
      </c>
      <c r="U151" s="50">
        <f t="shared" si="55"/>
        <v>475000</v>
      </c>
    </row>
    <row r="152" spans="2:21" ht="26.25" x14ac:dyDescent="0.25">
      <c r="B152" s="55">
        <v>16</v>
      </c>
      <c r="C152" s="55">
        <v>35</v>
      </c>
      <c r="D152" s="63" t="s">
        <v>165</v>
      </c>
      <c r="E152" s="60">
        <v>2000000</v>
      </c>
      <c r="F152" s="50">
        <v>7090000</v>
      </c>
      <c r="G152" s="50">
        <v>2800000</v>
      </c>
      <c r="H152" s="133">
        <v>46680000</v>
      </c>
      <c r="I152" s="50">
        <v>23785000</v>
      </c>
      <c r="J152" s="54">
        <v>2000000</v>
      </c>
      <c r="K152" s="50">
        <v>7088000</v>
      </c>
      <c r="L152" s="50">
        <v>2800000</v>
      </c>
      <c r="M152" s="125">
        <v>46623500</v>
      </c>
      <c r="N152" s="50">
        <v>23785000</v>
      </c>
      <c r="O152" s="50">
        <f t="shared" si="34"/>
        <v>100</v>
      </c>
      <c r="P152" s="50">
        <f t="shared" si="35"/>
        <v>99.971791255289148</v>
      </c>
      <c r="Q152" s="50">
        <f t="shared" si="36"/>
        <v>100</v>
      </c>
      <c r="R152" s="50">
        <f t="shared" si="47"/>
        <v>99.878963153384746</v>
      </c>
      <c r="S152" s="50">
        <f t="shared" si="37"/>
        <v>100</v>
      </c>
      <c r="T152" s="50">
        <f t="shared" si="54"/>
        <v>5446250</v>
      </c>
      <c r="U152" s="50">
        <f t="shared" si="55"/>
        <v>5446250</v>
      </c>
    </row>
    <row r="153" spans="2:21" x14ac:dyDescent="0.25">
      <c r="B153" s="55"/>
      <c r="C153" s="55"/>
      <c r="D153" s="63"/>
      <c r="E153" s="54"/>
      <c r="F153" s="50"/>
      <c r="G153" s="50"/>
      <c r="H153" s="50"/>
      <c r="I153" s="50"/>
      <c r="J153" s="54">
        <v>0</v>
      </c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 x14ac:dyDescent="0.25">
      <c r="B154" s="55">
        <v>16</v>
      </c>
      <c r="C154" s="55">
        <v>36</v>
      </c>
      <c r="D154" s="63" t="s">
        <v>166</v>
      </c>
      <c r="E154" s="60">
        <v>18900000</v>
      </c>
      <c r="F154" s="50">
        <v>19000000</v>
      </c>
      <c r="G154" s="50">
        <v>20600000</v>
      </c>
      <c r="H154" s="133">
        <v>37550000</v>
      </c>
      <c r="I154" s="50">
        <v>47150000</v>
      </c>
      <c r="J154" s="54">
        <v>17700000</v>
      </c>
      <c r="K154" s="50">
        <v>17505000</v>
      </c>
      <c r="L154" s="50">
        <v>20445000</v>
      </c>
      <c r="M154" s="125">
        <v>36304000</v>
      </c>
      <c r="N154" s="50">
        <v>46150000</v>
      </c>
      <c r="O154" s="50">
        <f t="shared" si="34"/>
        <v>93.650793650793645</v>
      </c>
      <c r="P154" s="50">
        <f t="shared" si="35"/>
        <v>92.131578947368425</v>
      </c>
      <c r="Q154" s="50">
        <f t="shared" si="36"/>
        <v>99.247572815533985</v>
      </c>
      <c r="R154" s="50">
        <f t="shared" si="47"/>
        <v>96.681757656458061</v>
      </c>
      <c r="S154" s="50">
        <f t="shared" si="37"/>
        <v>97.879109225874871</v>
      </c>
      <c r="T154" s="50">
        <f t="shared" si="54"/>
        <v>7062500</v>
      </c>
      <c r="U154" s="50">
        <f t="shared" si="55"/>
        <v>7112500</v>
      </c>
    </row>
    <row r="155" spans="2:21" x14ac:dyDescent="0.25">
      <c r="B155" s="55"/>
      <c r="C155" s="55"/>
      <c r="D155" s="63" t="s">
        <v>167</v>
      </c>
      <c r="E155" s="54"/>
      <c r="F155" s="50"/>
      <c r="G155" s="50"/>
      <c r="H155" s="50"/>
      <c r="I155" s="50"/>
      <c r="J155" s="54">
        <v>0</v>
      </c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 x14ac:dyDescent="0.25">
      <c r="B156" s="55">
        <v>16</v>
      </c>
      <c r="C156" s="55">
        <v>37</v>
      </c>
      <c r="D156" s="105" t="s">
        <v>168</v>
      </c>
      <c r="E156" s="60">
        <v>18190000</v>
      </c>
      <c r="F156" s="50">
        <v>15035000</v>
      </c>
      <c r="G156" s="50">
        <v>44585000</v>
      </c>
      <c r="H156" s="133">
        <v>49490000</v>
      </c>
      <c r="I156" s="50">
        <v>55720000</v>
      </c>
      <c r="J156" s="54">
        <v>18190000</v>
      </c>
      <c r="K156" s="50">
        <v>11945000</v>
      </c>
      <c r="L156" s="50">
        <v>44408700</v>
      </c>
      <c r="M156" s="125">
        <v>45737500</v>
      </c>
      <c r="N156" s="50">
        <v>52820000</v>
      </c>
      <c r="O156" s="50">
        <f t="shared" si="34"/>
        <v>100</v>
      </c>
      <c r="P156" s="50">
        <f t="shared" si="35"/>
        <v>79.447954772198202</v>
      </c>
      <c r="Q156" s="50">
        <f t="shared" si="36"/>
        <v>99.604575529886731</v>
      </c>
      <c r="R156" s="50">
        <f t="shared" si="47"/>
        <v>92.417660133360286</v>
      </c>
      <c r="S156" s="50">
        <f t="shared" si="37"/>
        <v>94.795405599425692</v>
      </c>
      <c r="T156" s="50">
        <f t="shared" si="54"/>
        <v>9382500</v>
      </c>
      <c r="U156" s="50">
        <f t="shared" si="55"/>
        <v>8657500</v>
      </c>
    </row>
    <row r="157" spans="2:21" ht="26.25" x14ac:dyDescent="0.25">
      <c r="B157" s="55">
        <v>16</v>
      </c>
      <c r="C157" s="55">
        <v>38</v>
      </c>
      <c r="D157" s="63" t="s">
        <v>169</v>
      </c>
      <c r="E157" s="60">
        <v>47350500</v>
      </c>
      <c r="F157" s="50">
        <v>29997200</v>
      </c>
      <c r="G157" s="50">
        <v>22117200</v>
      </c>
      <c r="H157" s="133">
        <v>16010000</v>
      </c>
      <c r="I157" s="50">
        <v>16381000</v>
      </c>
      <c r="J157" s="54">
        <v>25610370</v>
      </c>
      <c r="K157" s="50">
        <v>25997000</v>
      </c>
      <c r="L157" s="50">
        <v>21937800</v>
      </c>
      <c r="M157" s="125">
        <v>16010000</v>
      </c>
      <c r="N157" s="50">
        <v>12375000</v>
      </c>
      <c r="O157" s="50">
        <f t="shared" si="34"/>
        <v>54.086799505813033</v>
      </c>
      <c r="P157" s="50">
        <f t="shared" si="35"/>
        <v>86.664755377168532</v>
      </c>
      <c r="Q157" s="50">
        <f t="shared" si="36"/>
        <v>99.188866583473498</v>
      </c>
      <c r="R157" s="50">
        <f t="shared" si="47"/>
        <v>100</v>
      </c>
      <c r="S157" s="50">
        <f t="shared" si="37"/>
        <v>75.544838532446121</v>
      </c>
      <c r="T157" s="50">
        <f t="shared" si="54"/>
        <v>-7742375</v>
      </c>
      <c r="U157" s="50">
        <f t="shared" si="55"/>
        <v>-3308842.5</v>
      </c>
    </row>
    <row r="158" spans="2:21" x14ac:dyDescent="0.25">
      <c r="B158" s="55">
        <v>16</v>
      </c>
      <c r="C158" s="55">
        <v>41</v>
      </c>
      <c r="D158" s="105" t="s">
        <v>170</v>
      </c>
      <c r="E158" s="60">
        <v>8590622500</v>
      </c>
      <c r="F158" s="50">
        <v>7259760975</v>
      </c>
      <c r="G158" s="50">
        <v>2194540000</v>
      </c>
      <c r="H158" s="133">
        <v>3458802500</v>
      </c>
      <c r="I158" s="50">
        <v>5408227500</v>
      </c>
      <c r="J158" s="54">
        <v>6626541000</v>
      </c>
      <c r="K158" s="50">
        <v>5711619900</v>
      </c>
      <c r="L158" s="50">
        <v>2176847000</v>
      </c>
      <c r="M158" s="125">
        <v>0</v>
      </c>
      <c r="N158" s="50">
        <v>3252101500</v>
      </c>
      <c r="O158" s="50">
        <f t="shared" si="34"/>
        <v>77.136912953630542</v>
      </c>
      <c r="P158" s="50">
        <f t="shared" si="35"/>
        <v>78.675040675151152</v>
      </c>
      <c r="Q158" s="50">
        <f t="shared" si="36"/>
        <v>99.193771815505755</v>
      </c>
      <c r="R158" s="50">
        <f t="shared" si="47"/>
        <v>0</v>
      </c>
      <c r="S158" s="50">
        <f t="shared" si="37"/>
        <v>60.132483332108343</v>
      </c>
      <c r="T158" s="50">
        <f t="shared" si="54"/>
        <v>-795598750</v>
      </c>
      <c r="U158" s="50">
        <f t="shared" si="55"/>
        <v>-843609875</v>
      </c>
    </row>
    <row r="159" spans="2:21" x14ac:dyDescent="0.25">
      <c r="B159" s="55">
        <v>16</v>
      </c>
      <c r="C159" s="55">
        <v>44</v>
      </c>
      <c r="D159" s="105" t="s">
        <v>171</v>
      </c>
      <c r="E159" s="60">
        <v>8288952200</v>
      </c>
      <c r="F159" s="50">
        <v>31364030300</v>
      </c>
      <c r="G159" s="50">
        <v>6910193400</v>
      </c>
      <c r="H159" s="133">
        <v>8889214000</v>
      </c>
      <c r="I159" s="50">
        <v>8907431000</v>
      </c>
      <c r="J159" s="54">
        <v>9425000</v>
      </c>
      <c r="K159" s="50">
        <v>30402887400</v>
      </c>
      <c r="L159" s="50">
        <v>6896432400</v>
      </c>
      <c r="M159" s="125">
        <v>290240000</v>
      </c>
      <c r="N159" s="50">
        <v>7915143800</v>
      </c>
      <c r="O159" s="50">
        <f t="shared" si="34"/>
        <v>0.11370556582531625</v>
      </c>
      <c r="P159" s="50">
        <f t="shared" si="35"/>
        <v>96.935524896492652</v>
      </c>
      <c r="Q159" s="50">
        <f t="shared" si="36"/>
        <v>99.800859408652727</v>
      </c>
      <c r="R159" s="50">
        <f t="shared" si="47"/>
        <v>3.2650805796777984</v>
      </c>
      <c r="S159" s="50">
        <f t="shared" si="37"/>
        <v>88.860006886385094</v>
      </c>
      <c r="T159" s="50">
        <f t="shared" si="54"/>
        <v>154619700</v>
      </c>
      <c r="U159" s="50">
        <f t="shared" si="55"/>
        <v>1976429700</v>
      </c>
    </row>
    <row r="160" spans="2:21" ht="26.25" x14ac:dyDescent="0.25">
      <c r="B160" s="55">
        <v>16</v>
      </c>
      <c r="C160" s="55">
        <v>51</v>
      </c>
      <c r="D160" s="63" t="s">
        <v>308</v>
      </c>
      <c r="E160" s="54"/>
      <c r="F160" s="50"/>
      <c r="G160" s="50"/>
      <c r="H160" s="50"/>
      <c r="I160" s="50">
        <v>25100000</v>
      </c>
      <c r="J160" s="54">
        <v>0</v>
      </c>
      <c r="K160" s="50"/>
      <c r="L160" s="50"/>
      <c r="M160" s="50"/>
      <c r="N160" s="50">
        <v>24978500</v>
      </c>
      <c r="O160" s="50"/>
      <c r="P160" s="50"/>
      <c r="Q160" s="50"/>
      <c r="R160" s="50"/>
      <c r="S160" s="50">
        <f t="shared" si="37"/>
        <v>99.515936254980076</v>
      </c>
      <c r="T160" s="50">
        <f t="shared" si="54"/>
        <v>6275000</v>
      </c>
      <c r="U160" s="50">
        <f t="shared" si="55"/>
        <v>6244625</v>
      </c>
    </row>
    <row r="161" spans="2:21" ht="26.25" x14ac:dyDescent="0.25">
      <c r="B161" s="55">
        <v>16</v>
      </c>
      <c r="C161" s="55">
        <v>56</v>
      </c>
      <c r="D161" s="63" t="s">
        <v>309</v>
      </c>
      <c r="E161" s="54"/>
      <c r="F161" s="50"/>
      <c r="G161" s="50"/>
      <c r="H161" s="50"/>
      <c r="I161" s="50">
        <v>6000000</v>
      </c>
      <c r="J161" s="54"/>
      <c r="K161" s="50"/>
      <c r="L161" s="50"/>
      <c r="M161" s="50"/>
      <c r="N161" s="50">
        <v>6000000</v>
      </c>
      <c r="O161" s="50"/>
      <c r="P161" s="50"/>
      <c r="Q161" s="50"/>
      <c r="R161" s="50"/>
      <c r="S161" s="50"/>
      <c r="T161" s="50"/>
      <c r="U161" s="50"/>
    </row>
    <row r="162" spans="2:21" x14ac:dyDescent="0.25">
      <c r="B162" s="55">
        <v>16</v>
      </c>
      <c r="C162" s="55">
        <v>57</v>
      </c>
      <c r="D162" s="63" t="s">
        <v>172</v>
      </c>
      <c r="E162" s="60">
        <v>86934000</v>
      </c>
      <c r="F162" s="50">
        <v>87091000</v>
      </c>
      <c r="G162" s="50">
        <v>181183500</v>
      </c>
      <c r="H162" s="133">
        <v>360431800</v>
      </c>
      <c r="I162" s="50">
        <v>345597500</v>
      </c>
      <c r="J162" s="54">
        <v>73210000</v>
      </c>
      <c r="K162" s="50">
        <v>55552500</v>
      </c>
      <c r="L162" s="50">
        <v>134146000</v>
      </c>
      <c r="M162" s="125">
        <v>300294200</v>
      </c>
      <c r="N162" s="50">
        <v>264872975</v>
      </c>
      <c r="O162" s="50">
        <f t="shared" si="34"/>
        <v>84.213311247613134</v>
      </c>
      <c r="P162" s="50">
        <f t="shared" si="35"/>
        <v>63.786728823873887</v>
      </c>
      <c r="Q162" s="50">
        <f t="shared" si="36"/>
        <v>74.038750769247756</v>
      </c>
      <c r="R162" s="50">
        <f t="shared" ref="R160:R223" si="57">M162/H162*100</f>
        <v>83.31512369330342</v>
      </c>
      <c r="S162" s="50">
        <f t="shared" si="37"/>
        <v>76.642040234666055</v>
      </c>
      <c r="T162" s="50">
        <f t="shared" si="54"/>
        <v>64665875</v>
      </c>
      <c r="U162" s="50">
        <f t="shared" si="55"/>
        <v>47915743.75</v>
      </c>
    </row>
    <row r="163" spans="2:21" x14ac:dyDescent="0.25">
      <c r="B163" s="55">
        <v>16</v>
      </c>
      <c r="C163" s="55">
        <v>58</v>
      </c>
      <c r="D163" s="63" t="s">
        <v>173</v>
      </c>
      <c r="E163" s="60">
        <v>21045000</v>
      </c>
      <c r="F163" s="50">
        <v>32535000</v>
      </c>
      <c r="G163" s="50">
        <v>190797500</v>
      </c>
      <c r="H163" s="133">
        <v>188424000</v>
      </c>
      <c r="I163" s="50">
        <v>163545000</v>
      </c>
      <c r="J163" s="54">
        <v>19725000</v>
      </c>
      <c r="K163" s="50">
        <v>25760000</v>
      </c>
      <c r="L163" s="50">
        <v>59870000</v>
      </c>
      <c r="M163" s="125">
        <v>117822400</v>
      </c>
      <c r="N163" s="50">
        <v>113335000</v>
      </c>
      <c r="O163" s="50">
        <f t="shared" si="34"/>
        <v>93.727726300784028</v>
      </c>
      <c r="P163" s="50">
        <f t="shared" si="35"/>
        <v>79.176271707392047</v>
      </c>
      <c r="Q163" s="50">
        <f t="shared" si="36"/>
        <v>31.3788178566281</v>
      </c>
      <c r="R163" s="50">
        <f t="shared" si="57"/>
        <v>62.530463210631339</v>
      </c>
      <c r="S163" s="50">
        <f t="shared" si="37"/>
        <v>69.298969702528353</v>
      </c>
      <c r="T163" s="50">
        <f t="shared" si="54"/>
        <v>35625000</v>
      </c>
      <c r="U163" s="50">
        <f t="shared" si="55"/>
        <v>23402500</v>
      </c>
    </row>
    <row r="164" spans="2:21" x14ac:dyDescent="0.25">
      <c r="B164" s="55">
        <v>16</v>
      </c>
      <c r="C164" s="55">
        <v>59</v>
      </c>
      <c r="D164" s="63" t="s">
        <v>174</v>
      </c>
      <c r="E164" s="60">
        <v>5790000</v>
      </c>
      <c r="F164" s="50">
        <v>17295000</v>
      </c>
      <c r="G164" s="50">
        <v>58300000</v>
      </c>
      <c r="H164" s="133">
        <v>104885000</v>
      </c>
      <c r="I164" s="50">
        <v>146004500</v>
      </c>
      <c r="J164" s="54">
        <v>5790000</v>
      </c>
      <c r="K164" s="50">
        <v>13685000</v>
      </c>
      <c r="L164" s="50">
        <v>50340000</v>
      </c>
      <c r="M164" s="125">
        <v>104693200</v>
      </c>
      <c r="N164" s="50">
        <v>94984500</v>
      </c>
      <c r="O164" s="50">
        <f t="shared" si="34"/>
        <v>100</v>
      </c>
      <c r="P164" s="50">
        <f t="shared" si="35"/>
        <v>79.126915293437406</v>
      </c>
      <c r="Q164" s="50">
        <f t="shared" si="36"/>
        <v>86.346483704974275</v>
      </c>
      <c r="R164" s="50">
        <f t="shared" si="57"/>
        <v>99.817133050483861</v>
      </c>
      <c r="S164" s="50">
        <f t="shared" si="37"/>
        <v>65.05587156560243</v>
      </c>
      <c r="T164" s="50">
        <f t="shared" si="54"/>
        <v>35053625</v>
      </c>
      <c r="U164" s="50">
        <f t="shared" si="55"/>
        <v>22298625</v>
      </c>
    </row>
    <row r="165" spans="2:21" ht="39" x14ac:dyDescent="0.25">
      <c r="B165" s="55">
        <v>16</v>
      </c>
      <c r="C165" s="55">
        <v>63</v>
      </c>
      <c r="D165" s="63" t="s">
        <v>175</v>
      </c>
      <c r="E165" s="60">
        <v>8211550000</v>
      </c>
      <c r="F165" s="50"/>
      <c r="G165" s="50"/>
      <c r="H165" s="50"/>
      <c r="I165" s="50"/>
      <c r="J165" s="54">
        <v>8052688800</v>
      </c>
      <c r="K165" s="50"/>
      <c r="L165" s="50"/>
      <c r="M165" s="50"/>
      <c r="N165" s="50"/>
      <c r="O165" s="50">
        <f t="shared" si="34"/>
        <v>98.065393257058659</v>
      </c>
      <c r="P165" s="50"/>
      <c r="Q165" s="50"/>
      <c r="R165" s="50"/>
      <c r="S165" s="50"/>
      <c r="T165" s="50">
        <f t="shared" si="54"/>
        <v>-2052887500</v>
      </c>
      <c r="U165" s="50">
        <f t="shared" si="55"/>
        <v>-2013172200</v>
      </c>
    </row>
    <row r="166" spans="2:21" x14ac:dyDescent="0.25">
      <c r="B166" s="55"/>
      <c r="C166" s="55"/>
      <c r="D166" s="63"/>
      <c r="E166" s="54"/>
      <c r="F166" s="50"/>
      <c r="G166" s="50"/>
      <c r="H166" s="50"/>
      <c r="I166" s="50"/>
      <c r="J166" s="54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 ht="26.25" x14ac:dyDescent="0.25">
      <c r="B167" s="55">
        <v>16</v>
      </c>
      <c r="C167" s="55">
        <v>65</v>
      </c>
      <c r="D167" s="63" t="s">
        <v>176</v>
      </c>
      <c r="E167" s="60">
        <v>1000000</v>
      </c>
      <c r="F167" s="50">
        <v>4500000</v>
      </c>
      <c r="G167" s="50">
        <v>4500000</v>
      </c>
      <c r="H167" s="133">
        <v>54333100</v>
      </c>
      <c r="I167" s="50">
        <v>50065000</v>
      </c>
      <c r="J167" s="54">
        <v>1000000</v>
      </c>
      <c r="K167" s="50">
        <v>4498000</v>
      </c>
      <c r="L167" s="50">
        <v>4490000</v>
      </c>
      <c r="M167" s="125">
        <v>43749300</v>
      </c>
      <c r="N167" s="50">
        <v>48435800</v>
      </c>
      <c r="O167" s="50">
        <f t="shared" si="34"/>
        <v>100</v>
      </c>
      <c r="P167" s="50">
        <f t="shared" si="35"/>
        <v>99.955555555555549</v>
      </c>
      <c r="Q167" s="50">
        <f t="shared" si="36"/>
        <v>99.777777777777771</v>
      </c>
      <c r="R167" s="50">
        <f t="shared" si="57"/>
        <v>80.520529842766194</v>
      </c>
      <c r="S167" s="50">
        <f t="shared" si="37"/>
        <v>96.745830420453416</v>
      </c>
      <c r="T167" s="50">
        <f t="shared" si="54"/>
        <v>12266250</v>
      </c>
      <c r="U167" s="50">
        <f t="shared" si="55"/>
        <v>11858950</v>
      </c>
    </row>
    <row r="168" spans="2:21" x14ac:dyDescent="0.25">
      <c r="B168" s="55">
        <v>16</v>
      </c>
      <c r="C168" s="55">
        <v>66</v>
      </c>
      <c r="D168" s="63" t="s">
        <v>177</v>
      </c>
      <c r="E168" s="60">
        <v>128890000</v>
      </c>
      <c r="F168" s="50">
        <v>515900000</v>
      </c>
      <c r="G168" s="50">
        <v>364170000</v>
      </c>
      <c r="H168" s="133">
        <v>325250000</v>
      </c>
      <c r="I168" s="50">
        <v>105637500</v>
      </c>
      <c r="J168" s="54">
        <v>85180000</v>
      </c>
      <c r="K168" s="50">
        <v>482548312</v>
      </c>
      <c r="L168" s="50">
        <v>268960815</v>
      </c>
      <c r="M168" s="125">
        <v>282614936</v>
      </c>
      <c r="N168" s="50">
        <v>84786000</v>
      </c>
      <c r="O168" s="50">
        <f t="shared" ref="O168:O248" si="58">J168/E168*100</f>
        <v>66.087361315850728</v>
      </c>
      <c r="P168" s="50">
        <f t="shared" ref="P168:P248" si="59">K168/F168*100</f>
        <v>93.535241713510374</v>
      </c>
      <c r="Q168" s="50">
        <f t="shared" ref="Q168:Q248" si="60">L168/G168*100</f>
        <v>73.855840678803858</v>
      </c>
      <c r="R168" s="50">
        <f t="shared" si="57"/>
        <v>86.891602152190629</v>
      </c>
      <c r="S168" s="50">
        <f t="shared" ref="S168:S248" si="61">N168/I168*100</f>
        <v>80.261270855520067</v>
      </c>
      <c r="T168" s="50">
        <f t="shared" si="54"/>
        <v>-5813125</v>
      </c>
      <c r="U168" s="50">
        <f t="shared" si="55"/>
        <v>-98500</v>
      </c>
    </row>
    <row r="169" spans="2:21" x14ac:dyDescent="0.25">
      <c r="B169" s="55"/>
      <c r="C169" s="55"/>
      <c r="D169" s="63" t="s">
        <v>178</v>
      </c>
      <c r="E169" s="54"/>
      <c r="F169" s="50"/>
      <c r="G169" s="50"/>
      <c r="H169" s="50"/>
      <c r="I169" s="50"/>
      <c r="J169" s="54">
        <v>0</v>
      </c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 x14ac:dyDescent="0.25">
      <c r="B170" s="55">
        <v>16</v>
      </c>
      <c r="C170" s="55">
        <v>67</v>
      </c>
      <c r="D170" s="63" t="s">
        <v>179</v>
      </c>
      <c r="E170" s="60">
        <v>23420000</v>
      </c>
      <c r="F170" s="50">
        <v>23050000</v>
      </c>
      <c r="G170" s="50">
        <v>87380000</v>
      </c>
      <c r="H170" s="133">
        <v>37475000</v>
      </c>
      <c r="I170" s="50">
        <v>31375000</v>
      </c>
      <c r="J170" s="54">
        <v>23380000</v>
      </c>
      <c r="K170" s="50">
        <v>22650000</v>
      </c>
      <c r="L170" s="50">
        <v>86105000</v>
      </c>
      <c r="M170" s="125">
        <v>37475000</v>
      </c>
      <c r="N170" s="50">
        <v>31375000</v>
      </c>
      <c r="O170" s="50">
        <f t="shared" si="58"/>
        <v>99.829205807002566</v>
      </c>
      <c r="P170" s="50">
        <f t="shared" si="59"/>
        <v>98.264642082429503</v>
      </c>
      <c r="Q170" s="50">
        <f t="shared" si="60"/>
        <v>98.540856031128413</v>
      </c>
      <c r="R170" s="50">
        <f t="shared" si="57"/>
        <v>100</v>
      </c>
      <c r="S170" s="50">
        <f t="shared" si="61"/>
        <v>100</v>
      </c>
      <c r="T170" s="50">
        <f t="shared" si="54"/>
        <v>1988750</v>
      </c>
      <c r="U170" s="50">
        <f t="shared" si="55"/>
        <v>1998750</v>
      </c>
    </row>
    <row r="171" spans="2:21" x14ac:dyDescent="0.25">
      <c r="B171" s="55">
        <v>16</v>
      </c>
      <c r="C171" s="55">
        <v>68</v>
      </c>
      <c r="D171" s="63" t="s">
        <v>180</v>
      </c>
      <c r="E171" s="60">
        <v>359860000</v>
      </c>
      <c r="F171" s="50">
        <v>439700000</v>
      </c>
      <c r="G171" s="50">
        <v>580049000</v>
      </c>
      <c r="H171" s="133">
        <v>485655000</v>
      </c>
      <c r="I171" s="50">
        <v>581585000</v>
      </c>
      <c r="J171" s="54">
        <v>352292000</v>
      </c>
      <c r="K171" s="50">
        <v>415100000</v>
      </c>
      <c r="L171" s="50">
        <v>563805000</v>
      </c>
      <c r="M171" s="125">
        <v>480050000</v>
      </c>
      <c r="N171" s="50">
        <v>497064000</v>
      </c>
      <c r="O171" s="50">
        <f t="shared" si="58"/>
        <v>97.896959928861222</v>
      </c>
      <c r="P171" s="50">
        <f t="shared" si="59"/>
        <v>94.405276324766888</v>
      </c>
      <c r="Q171" s="50">
        <f t="shared" si="60"/>
        <v>97.199546934827922</v>
      </c>
      <c r="R171" s="50">
        <f t="shared" si="57"/>
        <v>98.845888542277962</v>
      </c>
      <c r="S171" s="50">
        <f t="shared" si="61"/>
        <v>85.467128622643301</v>
      </c>
      <c r="T171" s="50">
        <f t="shared" si="54"/>
        <v>55431250</v>
      </c>
      <c r="U171" s="50">
        <f t="shared" si="55"/>
        <v>36193000</v>
      </c>
    </row>
    <row r="172" spans="2:21" x14ac:dyDescent="0.25">
      <c r="B172" s="55">
        <v>16</v>
      </c>
      <c r="C172" s="55">
        <v>69</v>
      </c>
      <c r="D172" s="63" t="s">
        <v>181</v>
      </c>
      <c r="E172" s="60">
        <v>9590000</v>
      </c>
      <c r="F172" s="50">
        <v>1103010000</v>
      </c>
      <c r="G172" s="50">
        <v>5258350000</v>
      </c>
      <c r="H172" s="133">
        <v>10894447000</v>
      </c>
      <c r="I172" s="50">
        <v>70322500</v>
      </c>
      <c r="J172" s="54">
        <v>6765000</v>
      </c>
      <c r="K172" s="50">
        <v>1028898470</v>
      </c>
      <c r="L172" s="50">
        <v>4120741684</v>
      </c>
      <c r="M172" s="125">
        <v>9365764650</v>
      </c>
      <c r="N172" s="50">
        <v>59856500</v>
      </c>
      <c r="O172" s="50">
        <f t="shared" si="58"/>
        <v>70.542231491136604</v>
      </c>
      <c r="P172" s="50">
        <f t="shared" si="59"/>
        <v>93.280973880563195</v>
      </c>
      <c r="Q172" s="50">
        <f t="shared" si="60"/>
        <v>78.365679043806509</v>
      </c>
      <c r="R172" s="50">
        <f t="shared" si="57"/>
        <v>85.9682428121409</v>
      </c>
      <c r="S172" s="50">
        <f t="shared" si="61"/>
        <v>85.117138895801475</v>
      </c>
      <c r="T172" s="50">
        <f t="shared" si="54"/>
        <v>15183125</v>
      </c>
      <c r="U172" s="50">
        <f t="shared" si="55"/>
        <v>13272875</v>
      </c>
    </row>
    <row r="173" spans="2:21" x14ac:dyDescent="0.25">
      <c r="B173" s="55"/>
      <c r="C173" s="55"/>
      <c r="D173" s="63" t="s">
        <v>182</v>
      </c>
      <c r="E173" s="54"/>
      <c r="F173" s="50"/>
      <c r="G173" s="50"/>
      <c r="H173" s="50"/>
      <c r="I173" s="50"/>
      <c r="J173" s="54">
        <v>0</v>
      </c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 x14ac:dyDescent="0.25">
      <c r="B174" s="55">
        <v>16</v>
      </c>
      <c r="C174" s="55">
        <v>70</v>
      </c>
      <c r="D174" s="105" t="s">
        <v>183</v>
      </c>
      <c r="E174" s="60">
        <v>168004100</v>
      </c>
      <c r="F174" s="50">
        <v>439835100</v>
      </c>
      <c r="G174" s="50">
        <v>93420000</v>
      </c>
      <c r="H174" s="133">
        <v>843094500</v>
      </c>
      <c r="I174" s="50">
        <v>661755500</v>
      </c>
      <c r="J174" s="54">
        <v>98886600</v>
      </c>
      <c r="K174" s="50">
        <v>393096600</v>
      </c>
      <c r="L174" s="50">
        <v>87348000</v>
      </c>
      <c r="M174" s="125">
        <v>610078900</v>
      </c>
      <c r="N174" s="50">
        <v>553796950</v>
      </c>
      <c r="O174" s="50">
        <f t="shared" si="58"/>
        <v>58.859634973194105</v>
      </c>
      <c r="P174" s="50">
        <f t="shared" si="59"/>
        <v>89.373631163133638</v>
      </c>
      <c r="Q174" s="50">
        <f t="shared" si="60"/>
        <v>93.500321130378936</v>
      </c>
      <c r="R174" s="50">
        <f t="shared" si="57"/>
        <v>72.361864535944662</v>
      </c>
      <c r="S174" s="50">
        <f t="shared" si="61"/>
        <v>83.686036610198173</v>
      </c>
      <c r="T174" s="50">
        <f t="shared" si="54"/>
        <v>123437850</v>
      </c>
      <c r="U174" s="50">
        <f t="shared" si="55"/>
        <v>113727587.5</v>
      </c>
    </row>
    <row r="175" spans="2:21" x14ac:dyDescent="0.25">
      <c r="B175" s="55">
        <v>16</v>
      </c>
      <c r="C175" s="55">
        <v>71</v>
      </c>
      <c r="D175" s="63" t="s">
        <v>184</v>
      </c>
      <c r="E175" s="60">
        <v>19205000</v>
      </c>
      <c r="F175" s="50">
        <v>21150000</v>
      </c>
      <c r="G175" s="50">
        <v>12232500</v>
      </c>
      <c r="H175" s="133">
        <v>18501500</v>
      </c>
      <c r="I175" s="50">
        <v>24897500</v>
      </c>
      <c r="J175" s="54">
        <v>17914750</v>
      </c>
      <c r="K175" s="50">
        <v>16480000</v>
      </c>
      <c r="L175" s="50">
        <v>12132500</v>
      </c>
      <c r="M175" s="125">
        <v>18251500</v>
      </c>
      <c r="N175" s="50">
        <v>17622500</v>
      </c>
      <c r="O175" s="50">
        <f t="shared" si="58"/>
        <v>93.281697474615981</v>
      </c>
      <c r="P175" s="50">
        <f t="shared" si="59"/>
        <v>77.919621749408989</v>
      </c>
      <c r="Q175" s="50">
        <f t="shared" si="60"/>
        <v>99.182505620273858</v>
      </c>
      <c r="R175" s="50">
        <f t="shared" si="57"/>
        <v>98.648758208793879</v>
      </c>
      <c r="S175" s="50">
        <f t="shared" si="61"/>
        <v>70.780198815142086</v>
      </c>
      <c r="T175" s="50">
        <f t="shared" si="54"/>
        <v>1423125</v>
      </c>
      <c r="U175" s="50">
        <f t="shared" si="55"/>
        <v>-73062.5</v>
      </c>
    </row>
    <row r="176" spans="2:21" x14ac:dyDescent="0.25">
      <c r="B176" s="55"/>
      <c r="C176" s="55"/>
      <c r="D176" s="63" t="s">
        <v>185</v>
      </c>
      <c r="E176" s="54"/>
      <c r="F176" s="50"/>
      <c r="G176" s="50"/>
      <c r="H176" s="50"/>
      <c r="I176" s="50"/>
      <c r="J176" s="54">
        <v>0</v>
      </c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 ht="15" customHeight="1" x14ac:dyDescent="0.25">
      <c r="B177" s="55">
        <v>16</v>
      </c>
      <c r="C177" s="55">
        <v>72</v>
      </c>
      <c r="D177" s="63" t="s">
        <v>186</v>
      </c>
      <c r="E177" s="54">
        <v>206622800</v>
      </c>
      <c r="F177" s="50">
        <v>134567800</v>
      </c>
      <c r="G177" s="50">
        <v>48672500</v>
      </c>
      <c r="H177" s="133">
        <v>61097500</v>
      </c>
      <c r="I177" s="50">
        <v>48700000</v>
      </c>
      <c r="J177" s="54">
        <v>94067000</v>
      </c>
      <c r="K177" s="50">
        <v>49917000</v>
      </c>
      <c r="L177" s="50">
        <v>48409500</v>
      </c>
      <c r="M177" s="125">
        <v>52742500</v>
      </c>
      <c r="N177" s="50">
        <v>47340000</v>
      </c>
      <c r="O177" s="50">
        <f t="shared" si="58"/>
        <v>45.525953573371382</v>
      </c>
      <c r="P177" s="50">
        <f t="shared" si="59"/>
        <v>37.094312309482653</v>
      </c>
      <c r="Q177" s="50">
        <f t="shared" si="60"/>
        <v>99.459653808618825</v>
      </c>
      <c r="R177" s="50">
        <f t="shared" si="57"/>
        <v>86.325136053029993</v>
      </c>
      <c r="S177" s="50">
        <f t="shared" si="61"/>
        <v>97.207392197125259</v>
      </c>
      <c r="T177" s="50">
        <f t="shared" si="54"/>
        <v>-39480700</v>
      </c>
      <c r="U177" s="50">
        <f t="shared" si="55"/>
        <v>-11681750</v>
      </c>
    </row>
    <row r="178" spans="2:21" x14ac:dyDescent="0.25">
      <c r="B178" s="55"/>
      <c r="C178" s="55"/>
      <c r="D178" s="63" t="s">
        <v>187</v>
      </c>
      <c r="E178" s="54"/>
      <c r="F178" s="50"/>
      <c r="G178" s="50"/>
      <c r="H178" s="50"/>
      <c r="I178" s="50"/>
      <c r="J178" s="54">
        <v>0</v>
      </c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 x14ac:dyDescent="0.25">
      <c r="B179" s="55">
        <v>16</v>
      </c>
      <c r="C179" s="55">
        <v>73</v>
      </c>
      <c r="D179" s="105" t="s">
        <v>188</v>
      </c>
      <c r="E179" s="54">
        <v>88500000</v>
      </c>
      <c r="F179" s="50">
        <v>90100000</v>
      </c>
      <c r="G179" s="50">
        <v>186392500</v>
      </c>
      <c r="H179" s="133">
        <v>184392500</v>
      </c>
      <c r="I179" s="50">
        <v>134677500</v>
      </c>
      <c r="J179" s="54">
        <v>83911000</v>
      </c>
      <c r="K179" s="50">
        <v>85914000</v>
      </c>
      <c r="L179" s="50">
        <v>183101500</v>
      </c>
      <c r="M179" s="125">
        <v>176346500</v>
      </c>
      <c r="N179" s="50">
        <v>131960000</v>
      </c>
      <c r="O179" s="50">
        <f t="shared" si="58"/>
        <v>94.814689265536728</v>
      </c>
      <c r="P179" s="50">
        <f t="shared" si="59"/>
        <v>95.354051054384016</v>
      </c>
      <c r="Q179" s="50">
        <f t="shared" si="60"/>
        <v>98.234371018147186</v>
      </c>
      <c r="R179" s="50">
        <f t="shared" si="57"/>
        <v>95.636481961034207</v>
      </c>
      <c r="S179" s="50">
        <f t="shared" si="61"/>
        <v>97.98221677711571</v>
      </c>
      <c r="T179" s="50">
        <f t="shared" si="54"/>
        <v>11544375</v>
      </c>
      <c r="U179" s="50">
        <f t="shared" si="55"/>
        <v>12012250</v>
      </c>
    </row>
    <row r="180" spans="2:21" x14ac:dyDescent="0.25">
      <c r="B180" s="55"/>
      <c r="C180" s="55"/>
      <c r="D180" s="63" t="s">
        <v>189</v>
      </c>
      <c r="E180" s="54"/>
      <c r="F180" s="50"/>
      <c r="G180" s="50"/>
      <c r="H180" s="50"/>
      <c r="I180" s="50"/>
      <c r="J180" s="54">
        <v>0</v>
      </c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 x14ac:dyDescent="0.25">
      <c r="B181" s="55">
        <v>16</v>
      </c>
      <c r="C181" s="55">
        <v>76</v>
      </c>
      <c r="D181" s="63" t="s">
        <v>190</v>
      </c>
      <c r="E181" s="54">
        <v>13690000</v>
      </c>
      <c r="F181" s="50">
        <v>22755000</v>
      </c>
      <c r="G181" s="50">
        <v>44220000</v>
      </c>
      <c r="H181" s="133">
        <v>32045000</v>
      </c>
      <c r="I181" s="50">
        <v>20550000</v>
      </c>
      <c r="J181" s="54">
        <v>7590000</v>
      </c>
      <c r="K181" s="50">
        <v>21305000</v>
      </c>
      <c r="L181" s="50">
        <v>36930000</v>
      </c>
      <c r="M181" s="125">
        <v>29045000</v>
      </c>
      <c r="N181" s="50">
        <v>12825000</v>
      </c>
      <c r="O181" s="50">
        <f t="shared" si="58"/>
        <v>55.441928414901383</v>
      </c>
      <c r="P181" s="50">
        <f t="shared" si="59"/>
        <v>93.627774115579001</v>
      </c>
      <c r="Q181" s="50">
        <f t="shared" si="60"/>
        <v>83.514246947082768</v>
      </c>
      <c r="R181" s="50">
        <f t="shared" si="57"/>
        <v>90.638165080355748</v>
      </c>
      <c r="S181" s="50">
        <f t="shared" si="61"/>
        <v>62.408759124087588</v>
      </c>
      <c r="T181" s="50">
        <f t="shared" si="54"/>
        <v>1715000</v>
      </c>
      <c r="U181" s="50">
        <f t="shared" si="55"/>
        <v>1308750</v>
      </c>
    </row>
    <row r="182" spans="2:21" x14ac:dyDescent="0.25">
      <c r="B182" s="61"/>
      <c r="C182" s="55"/>
      <c r="D182" s="63" t="s">
        <v>191</v>
      </c>
      <c r="E182" s="54"/>
      <c r="F182" s="50"/>
      <c r="G182" s="50"/>
      <c r="H182" s="50"/>
      <c r="I182" s="50"/>
      <c r="J182" s="54">
        <v>0</v>
      </c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 x14ac:dyDescent="0.25">
      <c r="B183" s="61">
        <v>16</v>
      </c>
      <c r="C183" s="55">
        <v>79</v>
      </c>
      <c r="D183" s="105" t="s">
        <v>192</v>
      </c>
      <c r="E183" s="54">
        <v>11575579130</v>
      </c>
      <c r="F183" s="50">
        <v>95997113.049999997</v>
      </c>
      <c r="G183" s="50"/>
      <c r="H183" s="50"/>
      <c r="I183" s="50"/>
      <c r="J183" s="54">
        <v>10131509700.130001</v>
      </c>
      <c r="K183" s="50">
        <v>71084923</v>
      </c>
      <c r="L183" s="50"/>
      <c r="M183" s="50"/>
      <c r="N183" s="50"/>
      <c r="O183" s="50">
        <f t="shared" si="58"/>
        <v>87.524862353301543</v>
      </c>
      <c r="P183" s="50">
        <f t="shared" si="59"/>
        <v>74.04902162315598</v>
      </c>
      <c r="Q183" s="50"/>
      <c r="R183" s="50"/>
      <c r="S183" s="50"/>
      <c r="T183" s="50">
        <f t="shared" si="54"/>
        <v>-2893894782.5</v>
      </c>
      <c r="U183" s="50">
        <f t="shared" si="55"/>
        <v>-2532877425.0325003</v>
      </c>
    </row>
    <row r="184" spans="2:21" x14ac:dyDescent="0.25">
      <c r="B184" s="61">
        <v>16</v>
      </c>
      <c r="C184" s="55">
        <v>80</v>
      </c>
      <c r="D184" s="63" t="s">
        <v>193</v>
      </c>
      <c r="E184" s="54">
        <v>312853490</v>
      </c>
      <c r="F184" s="50">
        <v>7028128.46</v>
      </c>
      <c r="G184" s="50"/>
      <c r="H184" s="50"/>
      <c r="I184" s="50"/>
      <c r="J184" s="54">
        <v>274810765.52999997</v>
      </c>
      <c r="K184" s="50">
        <v>5656400</v>
      </c>
      <c r="L184" s="50"/>
      <c r="M184" s="50"/>
      <c r="N184" s="50"/>
      <c r="O184" s="50">
        <f t="shared" si="58"/>
        <v>87.84008307850425</v>
      </c>
      <c r="P184" s="50">
        <f t="shared" si="59"/>
        <v>80.482308088034003</v>
      </c>
      <c r="Q184" s="50"/>
      <c r="R184" s="50"/>
      <c r="S184" s="50"/>
      <c r="T184" s="50">
        <f t="shared" si="54"/>
        <v>-78213372.5</v>
      </c>
      <c r="U184" s="50">
        <f t="shared" si="55"/>
        <v>-68702691.382499993</v>
      </c>
    </row>
    <row r="185" spans="2:21" x14ac:dyDescent="0.25">
      <c r="B185" s="61">
        <v>16</v>
      </c>
      <c r="C185" s="55">
        <v>81</v>
      </c>
      <c r="D185" s="63" t="s">
        <v>194</v>
      </c>
      <c r="E185" s="54">
        <v>2502827920</v>
      </c>
      <c r="F185" s="50">
        <v>42444692.829999998</v>
      </c>
      <c r="G185" s="50"/>
      <c r="H185" s="50"/>
      <c r="I185" s="50">
        <v>17150000</v>
      </c>
      <c r="J185" s="54">
        <v>2248513261.23</v>
      </c>
      <c r="K185" s="50">
        <v>36701100</v>
      </c>
      <c r="L185" s="50"/>
      <c r="M185" s="50"/>
      <c r="N185" s="50">
        <v>14998200</v>
      </c>
      <c r="O185" s="50">
        <f t="shared" si="58"/>
        <v>89.838907551822416</v>
      </c>
      <c r="P185" s="50">
        <f t="shared" si="59"/>
        <v>86.46805419701279</v>
      </c>
      <c r="Q185" s="50"/>
      <c r="R185" s="50"/>
      <c r="S185" s="50">
        <f t="shared" si="61"/>
        <v>87.453061224489787</v>
      </c>
      <c r="T185" s="50">
        <f t="shared" si="54"/>
        <v>-621419480</v>
      </c>
      <c r="U185" s="50">
        <f t="shared" si="55"/>
        <v>-558378765.3075</v>
      </c>
    </row>
    <row r="186" spans="2:21" ht="26.25" x14ac:dyDescent="0.25">
      <c r="B186" s="61">
        <v>16</v>
      </c>
      <c r="C186" s="55">
        <v>82</v>
      </c>
      <c r="D186" s="63" t="s">
        <v>195</v>
      </c>
      <c r="E186" s="54">
        <v>625706980</v>
      </c>
      <c r="F186" s="50">
        <v>1427500</v>
      </c>
      <c r="G186" s="50"/>
      <c r="H186" s="50"/>
      <c r="I186" s="50"/>
      <c r="J186" s="54">
        <v>462424622.61000001</v>
      </c>
      <c r="K186" s="50">
        <v>800000</v>
      </c>
      <c r="L186" s="50"/>
      <c r="M186" s="50"/>
      <c r="N186" s="50"/>
      <c r="O186" s="50">
        <f t="shared" si="58"/>
        <v>73.904341391556798</v>
      </c>
      <c r="P186" s="50">
        <f t="shared" si="59"/>
        <v>56.042031523642734</v>
      </c>
      <c r="Q186" s="50"/>
      <c r="R186" s="50"/>
      <c r="S186" s="50"/>
      <c r="T186" s="50">
        <f t="shared" si="54"/>
        <v>-156426745</v>
      </c>
      <c r="U186" s="50">
        <f t="shared" si="55"/>
        <v>-115606155.6525</v>
      </c>
    </row>
    <row r="187" spans="2:21" x14ac:dyDescent="0.25">
      <c r="B187" s="61">
        <v>16</v>
      </c>
      <c r="C187" s="55">
        <v>83</v>
      </c>
      <c r="D187" s="63" t="s">
        <v>196</v>
      </c>
      <c r="E187" s="54">
        <v>4630231652</v>
      </c>
      <c r="F187" s="50">
        <v>2448038132.9000001</v>
      </c>
      <c r="G187" s="50"/>
      <c r="H187" s="50"/>
      <c r="I187" s="50"/>
      <c r="J187" s="54">
        <v>4267786728.0500002</v>
      </c>
      <c r="K187" s="50">
        <v>2388684773</v>
      </c>
      <c r="L187" s="50"/>
      <c r="M187" s="50"/>
      <c r="N187" s="50"/>
      <c r="O187" s="50">
        <f t="shared" si="58"/>
        <v>92.172207544012537</v>
      </c>
      <c r="P187" s="50">
        <f t="shared" si="59"/>
        <v>97.575472411874216</v>
      </c>
      <c r="Q187" s="50"/>
      <c r="R187" s="50"/>
      <c r="S187" s="50"/>
      <c r="T187" s="50">
        <f t="shared" si="54"/>
        <v>-1157557913</v>
      </c>
      <c r="U187" s="50">
        <f t="shared" si="55"/>
        <v>-1066946682.0125</v>
      </c>
    </row>
    <row r="188" spans="2:21" x14ac:dyDescent="0.25">
      <c r="B188" s="61">
        <v>16</v>
      </c>
      <c r="C188" s="55">
        <v>84</v>
      </c>
      <c r="D188" s="63" t="s">
        <v>197</v>
      </c>
      <c r="E188" s="54">
        <v>1877120940</v>
      </c>
      <c r="F188" s="50">
        <v>11656804.5</v>
      </c>
      <c r="G188" s="50"/>
      <c r="H188" s="50"/>
      <c r="I188" s="50"/>
      <c r="J188" s="54">
        <v>1758998380.6600001</v>
      </c>
      <c r="K188" s="50">
        <v>575500</v>
      </c>
      <c r="L188" s="50"/>
      <c r="M188" s="50"/>
      <c r="N188" s="50"/>
      <c r="O188" s="50">
        <f t="shared" si="58"/>
        <v>93.707248327856817</v>
      </c>
      <c r="P188" s="50">
        <f t="shared" si="59"/>
        <v>4.9370305558440135</v>
      </c>
      <c r="Q188" s="50"/>
      <c r="R188" s="50"/>
      <c r="S188" s="50"/>
      <c r="T188" s="50">
        <f t="shared" si="54"/>
        <v>-469280235</v>
      </c>
      <c r="U188" s="50">
        <f t="shared" si="55"/>
        <v>-439749595.16500002</v>
      </c>
    </row>
    <row r="189" spans="2:21" ht="26.25" x14ac:dyDescent="0.25">
      <c r="B189" s="61">
        <v>16</v>
      </c>
      <c r="C189" s="55">
        <v>85</v>
      </c>
      <c r="D189" s="63" t="s">
        <v>198</v>
      </c>
      <c r="E189" s="54">
        <v>62570698</v>
      </c>
      <c r="F189" s="50">
        <v>1328648</v>
      </c>
      <c r="G189" s="50"/>
      <c r="H189" s="50"/>
      <c r="I189" s="50"/>
      <c r="J189" s="54">
        <v>61989847.920000002</v>
      </c>
      <c r="K189" s="50">
        <v>1328600</v>
      </c>
      <c r="L189" s="50"/>
      <c r="M189" s="50"/>
      <c r="N189" s="50"/>
      <c r="O189" s="50">
        <f t="shared" si="58"/>
        <v>99.071689946626464</v>
      </c>
      <c r="P189" s="50">
        <f t="shared" si="59"/>
        <v>99.996387304989724</v>
      </c>
      <c r="Q189" s="50"/>
      <c r="R189" s="50"/>
      <c r="S189" s="50"/>
      <c r="T189" s="50">
        <f t="shared" si="54"/>
        <v>-15642674.5</v>
      </c>
      <c r="U189" s="50">
        <f t="shared" si="55"/>
        <v>-15497461.98</v>
      </c>
    </row>
    <row r="190" spans="2:21" x14ac:dyDescent="0.25">
      <c r="B190" s="61">
        <v>16</v>
      </c>
      <c r="C190" s="55">
        <v>86</v>
      </c>
      <c r="D190" s="63" t="s">
        <v>199</v>
      </c>
      <c r="E190" s="54">
        <v>6882776780</v>
      </c>
      <c r="F190" s="50">
        <v>41768588.200000003</v>
      </c>
      <c r="G190" s="50"/>
      <c r="H190" s="50"/>
      <c r="I190" s="50">
        <v>43285000</v>
      </c>
      <c r="J190" s="54">
        <v>6187503482.04</v>
      </c>
      <c r="K190" s="50">
        <v>40320339</v>
      </c>
      <c r="L190" s="50"/>
      <c r="M190" s="50"/>
      <c r="N190" s="50">
        <v>43285000</v>
      </c>
      <c r="O190" s="50">
        <f t="shared" si="58"/>
        <v>89.898360499205381</v>
      </c>
      <c r="P190" s="50">
        <f t="shared" si="59"/>
        <v>96.532683381431596</v>
      </c>
      <c r="Q190" s="50"/>
      <c r="R190" s="50"/>
      <c r="S190" s="50">
        <f t="shared" si="61"/>
        <v>100</v>
      </c>
      <c r="T190" s="50">
        <f t="shared" si="54"/>
        <v>-1709872945</v>
      </c>
      <c r="U190" s="50">
        <f t="shared" si="55"/>
        <v>-1536054620.51</v>
      </c>
    </row>
    <row r="191" spans="2:21" x14ac:dyDescent="0.25">
      <c r="B191" s="61">
        <v>16</v>
      </c>
      <c r="C191" s="55">
        <v>87</v>
      </c>
      <c r="D191" s="63" t="s">
        <v>200</v>
      </c>
      <c r="E191" s="54">
        <v>312853490</v>
      </c>
      <c r="F191" s="50">
        <v>13774366.76</v>
      </c>
      <c r="G191" s="50"/>
      <c r="H191" s="50"/>
      <c r="I191" s="50"/>
      <c r="J191" s="54">
        <v>312853490</v>
      </c>
      <c r="K191" s="50">
        <v>10613832</v>
      </c>
      <c r="L191" s="50"/>
      <c r="M191" s="50"/>
      <c r="N191" s="50"/>
      <c r="O191" s="50">
        <f t="shared" si="58"/>
        <v>100</v>
      </c>
      <c r="P191" s="50">
        <f t="shared" si="59"/>
        <v>77.054954212646507</v>
      </c>
      <c r="Q191" s="50"/>
      <c r="R191" s="50"/>
      <c r="S191" s="50"/>
      <c r="T191" s="50">
        <f t="shared" si="54"/>
        <v>-78213372.5</v>
      </c>
      <c r="U191" s="50">
        <f t="shared" si="55"/>
        <v>-78213372.5</v>
      </c>
    </row>
    <row r="192" spans="2:21" x14ac:dyDescent="0.25">
      <c r="B192" s="22">
        <v>16</v>
      </c>
      <c r="C192" s="22">
        <v>88</v>
      </c>
      <c r="D192" s="49" t="s">
        <v>310</v>
      </c>
      <c r="E192" s="50"/>
      <c r="F192" s="50"/>
      <c r="G192" s="50"/>
      <c r="H192" s="133">
        <v>837022000</v>
      </c>
      <c r="I192" s="50">
        <v>1459205000</v>
      </c>
      <c r="J192" s="50"/>
      <c r="K192" s="50"/>
      <c r="L192" s="50"/>
      <c r="M192" s="125">
        <v>826550940</v>
      </c>
      <c r="N192" s="50">
        <v>1325783200</v>
      </c>
      <c r="O192" s="50"/>
      <c r="P192" s="50"/>
      <c r="Q192" s="50"/>
      <c r="R192" s="50">
        <f t="shared" si="57"/>
        <v>98.749010181333347</v>
      </c>
      <c r="S192" s="50">
        <f t="shared" si="61"/>
        <v>90.856541747047189</v>
      </c>
      <c r="T192" s="50">
        <f t="shared" si="54"/>
        <v>364801250</v>
      </c>
      <c r="U192" s="50">
        <f t="shared" si="55"/>
        <v>331445800</v>
      </c>
    </row>
    <row r="193" spans="2:21" x14ac:dyDescent="0.25">
      <c r="B193" s="22"/>
      <c r="C193" s="22"/>
      <c r="D193" s="49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 x14ac:dyDescent="0.25">
      <c r="B194" s="61">
        <v>17</v>
      </c>
      <c r="C194" s="61"/>
      <c r="D194" s="59" t="s">
        <v>201</v>
      </c>
      <c r="E194" s="50">
        <f>SUM(E195:E237)</f>
        <v>2065873050</v>
      </c>
      <c r="F194" s="50">
        <f t="shared" ref="F194:N194" si="62">SUM(F195:F237)</f>
        <v>3902351750</v>
      </c>
      <c r="G194" s="50">
        <f t="shared" si="62"/>
        <v>16889759500</v>
      </c>
      <c r="H194" s="50">
        <f t="shared" si="62"/>
        <v>13469634700</v>
      </c>
      <c r="I194" s="50">
        <f t="shared" si="62"/>
        <v>21356611007</v>
      </c>
      <c r="J194" s="50">
        <f t="shared" si="62"/>
        <v>1866910250</v>
      </c>
      <c r="K194" s="50">
        <f t="shared" si="62"/>
        <v>3640441280</v>
      </c>
      <c r="L194" s="50">
        <f t="shared" si="62"/>
        <v>14098171650</v>
      </c>
      <c r="M194" s="50">
        <f t="shared" si="62"/>
        <v>7395830550</v>
      </c>
      <c r="N194" s="50">
        <f t="shared" si="62"/>
        <v>17135500040</v>
      </c>
      <c r="O194" s="50">
        <f>SUM(O195:O237)/36</f>
        <v>48.118284415225354</v>
      </c>
      <c r="P194" s="50">
        <f t="shared" ref="P194:S194" si="63">SUM(P195:P237)/36</f>
        <v>49.078288563367785</v>
      </c>
      <c r="Q194" s="50">
        <f t="shared" si="63"/>
        <v>46.27924864350085</v>
      </c>
      <c r="R194" s="50">
        <f t="shared" si="63"/>
        <v>60.661566278020473</v>
      </c>
      <c r="S194" s="50">
        <f t="shared" si="63"/>
        <v>32.664787604493966</v>
      </c>
      <c r="T194" s="50">
        <f t="shared" ref="T194" si="64">((F194-E194)+(G194-F194)+(H194-G194)+(I194-H194))/4</f>
        <v>4822684489.25</v>
      </c>
      <c r="U194" s="50">
        <f t="shared" ref="U194" si="65">((K194-J194)+(L194-K194)+(M194-L194)+(N194-M194))/4</f>
        <v>3817147447.5</v>
      </c>
    </row>
    <row r="195" spans="2:21" x14ac:dyDescent="0.25">
      <c r="B195" s="55">
        <v>17</v>
      </c>
      <c r="C195" s="52" t="s">
        <v>63</v>
      </c>
      <c r="D195" s="63" t="s">
        <v>202</v>
      </c>
      <c r="E195" s="54">
        <v>404100000</v>
      </c>
      <c r="F195" s="71">
        <v>933764000</v>
      </c>
      <c r="G195" s="71">
        <v>2116564000</v>
      </c>
      <c r="H195" s="126">
        <v>655250000</v>
      </c>
      <c r="I195" s="50">
        <v>1387020000</v>
      </c>
      <c r="J195" s="54">
        <v>302505000</v>
      </c>
      <c r="K195" s="50">
        <v>914435000</v>
      </c>
      <c r="L195" s="50">
        <v>1936534000</v>
      </c>
      <c r="M195" s="131">
        <v>639232000</v>
      </c>
      <c r="N195" s="50">
        <v>1359607000</v>
      </c>
      <c r="O195" s="50">
        <f t="shared" si="58"/>
        <v>74.85894580549369</v>
      </c>
      <c r="P195" s="50">
        <f t="shared" si="59"/>
        <v>97.929990875638822</v>
      </c>
      <c r="Q195" s="50">
        <f t="shared" si="60"/>
        <v>91.494233106109718</v>
      </c>
      <c r="R195" s="50">
        <f t="shared" si="57"/>
        <v>97.555436856161776</v>
      </c>
      <c r="S195" s="50">
        <f t="shared" si="61"/>
        <v>98.023604562299028</v>
      </c>
      <c r="T195" s="50">
        <f t="shared" si="54"/>
        <v>245730000</v>
      </c>
      <c r="U195" s="50">
        <f t="shared" si="55"/>
        <v>264275500</v>
      </c>
    </row>
    <row r="196" spans="2:21" x14ac:dyDescent="0.25">
      <c r="B196" s="55">
        <v>17</v>
      </c>
      <c r="C196" s="52" t="s">
        <v>69</v>
      </c>
      <c r="D196" s="63" t="s">
        <v>293</v>
      </c>
      <c r="E196" s="54"/>
      <c r="F196" s="71"/>
      <c r="G196" s="71"/>
      <c r="H196" s="126">
        <v>1336385000</v>
      </c>
      <c r="I196" s="50">
        <v>3392870000</v>
      </c>
      <c r="J196" s="54"/>
      <c r="K196" s="50"/>
      <c r="L196" s="50"/>
      <c r="M196" s="50"/>
      <c r="N196" s="50">
        <v>2482981000</v>
      </c>
      <c r="O196" s="50"/>
      <c r="P196" s="50"/>
      <c r="Q196" s="50"/>
      <c r="R196" s="50">
        <f t="shared" si="57"/>
        <v>0</v>
      </c>
      <c r="S196" s="50"/>
      <c r="T196" s="50"/>
      <c r="U196" s="50"/>
    </row>
    <row r="197" spans="2:21" ht="39" x14ac:dyDescent="0.25">
      <c r="B197" s="55">
        <v>17</v>
      </c>
      <c r="C197" s="52" t="s">
        <v>72</v>
      </c>
      <c r="D197" s="63" t="s">
        <v>296</v>
      </c>
      <c r="E197" s="54"/>
      <c r="F197" s="71"/>
      <c r="G197" s="71">
        <v>1269295000</v>
      </c>
      <c r="H197" s="126">
        <v>972535000</v>
      </c>
      <c r="I197" s="50">
        <v>3911480443</v>
      </c>
      <c r="J197" s="54"/>
      <c r="K197" s="50"/>
      <c r="L197" s="50">
        <v>1268525000</v>
      </c>
      <c r="M197" s="50"/>
      <c r="N197" s="50">
        <v>3356833000</v>
      </c>
      <c r="O197" s="50"/>
      <c r="P197" s="50"/>
      <c r="Q197" s="50"/>
      <c r="R197" s="50">
        <f t="shared" si="57"/>
        <v>0</v>
      </c>
      <c r="S197" s="50"/>
      <c r="T197" s="50"/>
      <c r="U197" s="50"/>
    </row>
    <row r="198" spans="2:21" ht="26.25" x14ac:dyDescent="0.25">
      <c r="B198" s="55"/>
      <c r="C198" s="52" t="s">
        <v>74</v>
      </c>
      <c r="D198" s="63" t="s">
        <v>319</v>
      </c>
      <c r="E198" s="54"/>
      <c r="F198" s="71"/>
      <c r="G198" s="71"/>
      <c r="H198" s="126">
        <v>27750000</v>
      </c>
      <c r="I198" s="50"/>
      <c r="J198" s="54"/>
      <c r="K198" s="50"/>
      <c r="L198" s="50"/>
      <c r="M198" s="50"/>
      <c r="N198" s="50"/>
      <c r="O198" s="50"/>
      <c r="P198" s="50"/>
      <c r="Q198" s="50"/>
      <c r="R198" s="50">
        <f t="shared" si="57"/>
        <v>0</v>
      </c>
      <c r="S198" s="50"/>
      <c r="T198" s="50"/>
      <c r="U198" s="50"/>
    </row>
    <row r="199" spans="2:21" x14ac:dyDescent="0.25">
      <c r="B199" s="53">
        <v>17</v>
      </c>
      <c r="C199" s="52" t="s">
        <v>80</v>
      </c>
      <c r="D199" s="53" t="s">
        <v>149</v>
      </c>
      <c r="E199" s="60"/>
      <c r="F199" s="71">
        <v>6680000</v>
      </c>
      <c r="G199" s="71">
        <v>13658000</v>
      </c>
      <c r="H199" s="123">
        <v>93500000</v>
      </c>
      <c r="I199" s="50">
        <v>10000000</v>
      </c>
      <c r="J199" s="54">
        <v>0</v>
      </c>
      <c r="K199" s="50">
        <v>6680000</v>
      </c>
      <c r="L199" s="50">
        <v>13658000</v>
      </c>
      <c r="M199" s="132">
        <v>93480150</v>
      </c>
      <c r="N199" s="50">
        <v>9065000</v>
      </c>
      <c r="O199" s="50"/>
      <c r="P199" s="50">
        <f t="shared" si="59"/>
        <v>100</v>
      </c>
      <c r="Q199" s="50">
        <f t="shared" si="60"/>
        <v>100</v>
      </c>
      <c r="R199" s="50">
        <f t="shared" si="57"/>
        <v>99.978770053475941</v>
      </c>
      <c r="S199" s="50">
        <f t="shared" si="61"/>
        <v>90.649999999999991</v>
      </c>
      <c r="T199" s="50">
        <f t="shared" si="54"/>
        <v>2500000</v>
      </c>
      <c r="U199" s="50">
        <f t="shared" si="55"/>
        <v>2266250</v>
      </c>
    </row>
    <row r="200" spans="2:21" x14ac:dyDescent="0.25">
      <c r="B200" s="53">
        <v>17</v>
      </c>
      <c r="C200" s="52">
        <v>12</v>
      </c>
      <c r="D200" s="53" t="s">
        <v>151</v>
      </c>
      <c r="E200" s="60"/>
      <c r="F200" s="71"/>
      <c r="G200" s="71">
        <v>2253910000</v>
      </c>
      <c r="H200" s="123">
        <v>2388300000</v>
      </c>
      <c r="I200" s="50">
        <v>834913364</v>
      </c>
      <c r="J200" s="54"/>
      <c r="K200" s="50"/>
      <c r="L200" s="50">
        <v>1495125000</v>
      </c>
      <c r="M200" s="131">
        <v>0</v>
      </c>
      <c r="N200" s="50">
        <v>602286790</v>
      </c>
      <c r="O200" s="50"/>
      <c r="P200" s="50"/>
      <c r="Q200" s="50"/>
      <c r="R200" s="50">
        <f t="shared" si="57"/>
        <v>0</v>
      </c>
      <c r="S200" s="50"/>
      <c r="T200" s="50"/>
      <c r="U200" s="50"/>
    </row>
    <row r="201" spans="2:21" x14ac:dyDescent="0.25">
      <c r="B201" s="55">
        <v>17</v>
      </c>
      <c r="C201" s="52">
        <v>14</v>
      </c>
      <c r="D201" s="63" t="s">
        <v>203</v>
      </c>
      <c r="E201" s="54">
        <v>4000000</v>
      </c>
      <c r="F201" s="71"/>
      <c r="G201" s="71"/>
      <c r="H201" s="123">
        <v>4500000</v>
      </c>
      <c r="I201" s="50"/>
      <c r="J201" s="54">
        <v>3999450</v>
      </c>
      <c r="K201" s="50"/>
      <c r="L201" s="50"/>
      <c r="M201" s="131">
        <v>4500000</v>
      </c>
      <c r="N201" s="50"/>
      <c r="O201" s="50">
        <f t="shared" si="58"/>
        <v>99.986249999999998</v>
      </c>
      <c r="P201" s="50"/>
      <c r="Q201" s="50"/>
      <c r="R201" s="50">
        <f t="shared" si="57"/>
        <v>100</v>
      </c>
      <c r="S201" s="50"/>
      <c r="T201" s="50">
        <f t="shared" ref="T201:T277" si="66">((F201-E201)+(G201-F201)+(H201-G201)+(I201-H201))/4</f>
        <v>-1000000</v>
      </c>
      <c r="U201" s="50">
        <f t="shared" ref="U201:U277" si="67">((K201-J201)+(L201-K201)+(M201-L201)+(N201-M201))/4</f>
        <v>-999862.5</v>
      </c>
    </row>
    <row r="202" spans="2:21" x14ac:dyDescent="0.25">
      <c r="B202" s="55">
        <v>17</v>
      </c>
      <c r="C202" s="52">
        <v>15</v>
      </c>
      <c r="D202" s="63" t="s">
        <v>133</v>
      </c>
      <c r="E202" s="54">
        <v>258880300</v>
      </c>
      <c r="F202" s="71">
        <v>264513000</v>
      </c>
      <c r="G202" s="71">
        <v>328828000</v>
      </c>
      <c r="H202" s="123">
        <v>96599000</v>
      </c>
      <c r="I202" s="50"/>
      <c r="J202" s="54">
        <v>256866000</v>
      </c>
      <c r="K202" s="50">
        <v>262082265</v>
      </c>
      <c r="L202" s="50">
        <v>326909350</v>
      </c>
      <c r="M202" s="131">
        <v>94037600</v>
      </c>
      <c r="N202" s="50"/>
      <c r="O202" s="50">
        <f t="shared" si="58"/>
        <v>99.221918392399886</v>
      </c>
      <c r="P202" s="50">
        <f t="shared" si="59"/>
        <v>99.08105272708714</v>
      </c>
      <c r="Q202" s="50">
        <f t="shared" si="60"/>
        <v>99.416518666293626</v>
      </c>
      <c r="R202" s="50">
        <f t="shared" si="57"/>
        <v>97.348419755898092</v>
      </c>
      <c r="S202" s="50"/>
      <c r="T202" s="50">
        <f t="shared" si="66"/>
        <v>-64720075</v>
      </c>
      <c r="U202" s="50">
        <f t="shared" si="67"/>
        <v>-64216500</v>
      </c>
    </row>
    <row r="203" spans="2:21" x14ac:dyDescent="0.25">
      <c r="B203" s="55">
        <v>17</v>
      </c>
      <c r="C203" s="52">
        <v>16</v>
      </c>
      <c r="D203" s="63" t="s">
        <v>307</v>
      </c>
      <c r="E203" s="54"/>
      <c r="F203" s="71"/>
      <c r="G203" s="71"/>
      <c r="H203" s="123"/>
      <c r="I203" s="50">
        <v>28715000</v>
      </c>
      <c r="J203" s="54"/>
      <c r="K203" s="50"/>
      <c r="L203" s="50"/>
      <c r="M203" s="131"/>
      <c r="N203" s="50">
        <v>28715000</v>
      </c>
      <c r="O203" s="50"/>
      <c r="P203" s="50"/>
      <c r="Q203" s="50"/>
      <c r="R203" s="50"/>
      <c r="S203" s="50"/>
      <c r="T203" s="50"/>
      <c r="U203" s="50"/>
    </row>
    <row r="204" spans="2:21" x14ac:dyDescent="0.25">
      <c r="B204" s="53">
        <v>17</v>
      </c>
      <c r="C204" s="52">
        <v>17</v>
      </c>
      <c r="D204" s="53" t="s">
        <v>278</v>
      </c>
      <c r="E204" s="54"/>
      <c r="F204" s="71">
        <v>3150000</v>
      </c>
      <c r="G204" s="71">
        <v>3150000</v>
      </c>
      <c r="H204" s="123">
        <v>6000000</v>
      </c>
      <c r="I204" s="50"/>
      <c r="J204" s="54"/>
      <c r="K204" s="72">
        <v>3150000</v>
      </c>
      <c r="L204" s="50">
        <v>3141000</v>
      </c>
      <c r="M204" s="131">
        <v>6000000</v>
      </c>
      <c r="N204" s="50"/>
      <c r="O204" s="50"/>
      <c r="P204" s="50">
        <f t="shared" si="59"/>
        <v>100</v>
      </c>
      <c r="Q204" s="50">
        <f t="shared" si="60"/>
        <v>99.714285714285708</v>
      </c>
      <c r="R204" s="50">
        <f t="shared" si="57"/>
        <v>100</v>
      </c>
      <c r="S204" s="50"/>
      <c r="T204" s="50">
        <f t="shared" si="66"/>
        <v>0</v>
      </c>
      <c r="U204" s="50">
        <f t="shared" si="67"/>
        <v>0</v>
      </c>
    </row>
    <row r="205" spans="2:21" x14ac:dyDescent="0.25">
      <c r="B205" s="55">
        <v>17</v>
      </c>
      <c r="C205" s="52">
        <v>18</v>
      </c>
      <c r="D205" s="63" t="s">
        <v>204</v>
      </c>
      <c r="E205" s="54">
        <v>422023500</v>
      </c>
      <c r="F205" s="71">
        <v>875022000</v>
      </c>
      <c r="G205" s="71">
        <v>3622552500</v>
      </c>
      <c r="H205" s="123">
        <v>2344245700</v>
      </c>
      <c r="I205" s="50">
        <v>6615313200</v>
      </c>
      <c r="J205" s="54">
        <v>422023500</v>
      </c>
      <c r="K205" s="50">
        <v>842620922</v>
      </c>
      <c r="L205" s="50">
        <v>2276246350</v>
      </c>
      <c r="M205" s="131">
        <v>2054348500</v>
      </c>
      <c r="N205" s="50">
        <v>5323252000</v>
      </c>
      <c r="O205" s="50">
        <f t="shared" si="58"/>
        <v>100</v>
      </c>
      <c r="P205" s="50">
        <f t="shared" si="59"/>
        <v>96.29711275830779</v>
      </c>
      <c r="Q205" s="50">
        <f t="shared" si="60"/>
        <v>62.835427505881555</v>
      </c>
      <c r="R205" s="50">
        <f t="shared" si="57"/>
        <v>87.633668262674007</v>
      </c>
      <c r="S205" s="50">
        <f t="shared" si="61"/>
        <v>80.468631477644919</v>
      </c>
      <c r="T205" s="50">
        <f t="shared" si="66"/>
        <v>1548322425</v>
      </c>
      <c r="U205" s="50">
        <f t="shared" si="67"/>
        <v>1225307125</v>
      </c>
    </row>
    <row r="206" spans="2:21" x14ac:dyDescent="0.25">
      <c r="B206" s="55">
        <v>17</v>
      </c>
      <c r="C206" s="55">
        <v>19</v>
      </c>
      <c r="D206" s="63" t="s">
        <v>205</v>
      </c>
      <c r="E206" s="54">
        <v>88000000</v>
      </c>
      <c r="F206" s="71">
        <v>88700000</v>
      </c>
      <c r="G206" s="71">
        <v>363125000</v>
      </c>
      <c r="H206" s="123">
        <v>440755000</v>
      </c>
      <c r="I206" s="50">
        <v>121500000</v>
      </c>
      <c r="J206" s="54">
        <v>86835000</v>
      </c>
      <c r="K206" s="50">
        <v>87220000</v>
      </c>
      <c r="L206" s="50">
        <v>304955000</v>
      </c>
      <c r="M206" s="131">
        <v>429656000</v>
      </c>
      <c r="N206" s="50">
        <v>121163300</v>
      </c>
      <c r="O206" s="50">
        <f t="shared" si="58"/>
        <v>98.676136363636374</v>
      </c>
      <c r="P206" s="50">
        <f t="shared" si="59"/>
        <v>98.331454340473499</v>
      </c>
      <c r="Q206" s="50">
        <f t="shared" si="60"/>
        <v>83.980722891566259</v>
      </c>
      <c r="R206" s="50">
        <f t="shared" si="57"/>
        <v>97.481820966296468</v>
      </c>
      <c r="S206" s="50">
        <f t="shared" si="61"/>
        <v>99.722880658436225</v>
      </c>
      <c r="T206" s="50">
        <f t="shared" si="66"/>
        <v>8375000</v>
      </c>
      <c r="U206" s="50">
        <f t="shared" si="67"/>
        <v>8582075</v>
      </c>
    </row>
    <row r="207" spans="2:21" x14ac:dyDescent="0.25">
      <c r="B207" s="55">
        <v>17</v>
      </c>
      <c r="C207" s="55">
        <v>20</v>
      </c>
      <c r="D207" s="63" t="s">
        <v>136</v>
      </c>
      <c r="E207" s="54">
        <v>58600000</v>
      </c>
      <c r="F207" s="71"/>
      <c r="G207" s="71"/>
      <c r="H207" s="123">
        <v>35200000</v>
      </c>
      <c r="I207" s="50"/>
      <c r="J207" s="54">
        <v>55711400</v>
      </c>
      <c r="K207" s="50"/>
      <c r="L207" s="50"/>
      <c r="M207" s="131">
        <v>34920000</v>
      </c>
      <c r="N207" s="50"/>
      <c r="O207" s="50">
        <f t="shared" si="58"/>
        <v>95.070648464163824</v>
      </c>
      <c r="P207" s="50"/>
      <c r="Q207" s="50"/>
      <c r="R207" s="50">
        <f t="shared" si="57"/>
        <v>99.204545454545453</v>
      </c>
      <c r="S207" s="50"/>
      <c r="T207" s="50">
        <f t="shared" si="66"/>
        <v>-14650000</v>
      </c>
      <c r="U207" s="50">
        <f t="shared" si="67"/>
        <v>-13927850</v>
      </c>
    </row>
    <row r="208" spans="2:21" x14ac:dyDescent="0.25">
      <c r="B208" s="55">
        <v>17</v>
      </c>
      <c r="C208" s="55">
        <v>23</v>
      </c>
      <c r="D208" s="63" t="s">
        <v>156</v>
      </c>
      <c r="E208" s="54">
        <v>27390000</v>
      </c>
      <c r="F208" s="71">
        <v>39843000</v>
      </c>
      <c r="G208" s="71">
        <v>63984000</v>
      </c>
      <c r="H208" s="134">
        <v>77480000</v>
      </c>
      <c r="I208" s="50">
        <v>108945000</v>
      </c>
      <c r="J208" s="54">
        <v>22375000</v>
      </c>
      <c r="K208" s="50">
        <v>39793000</v>
      </c>
      <c r="L208" s="50">
        <v>60134000</v>
      </c>
      <c r="M208" s="131">
        <v>77402100</v>
      </c>
      <c r="N208" s="50">
        <v>104382400</v>
      </c>
      <c r="O208" s="50">
        <f t="shared" si="58"/>
        <v>81.690397955458195</v>
      </c>
      <c r="P208" s="50">
        <f t="shared" si="59"/>
        <v>99.874507441708701</v>
      </c>
      <c r="Q208" s="50">
        <f t="shared" si="60"/>
        <v>93.982870717679418</v>
      </c>
      <c r="R208" s="50">
        <f t="shared" si="57"/>
        <v>99.899457924625708</v>
      </c>
      <c r="S208" s="50">
        <f t="shared" si="61"/>
        <v>95.812015237046211</v>
      </c>
      <c r="T208" s="50">
        <f t="shared" si="66"/>
        <v>20388750</v>
      </c>
      <c r="U208" s="50">
        <f t="shared" si="67"/>
        <v>20501850</v>
      </c>
    </row>
    <row r="209" spans="2:21" ht="26.25" x14ac:dyDescent="0.25">
      <c r="B209" s="55"/>
      <c r="C209" s="52" t="s">
        <v>320</v>
      </c>
      <c r="D209" s="63" t="s">
        <v>321</v>
      </c>
      <c r="E209" s="54"/>
      <c r="F209" s="71"/>
      <c r="G209" s="71"/>
      <c r="H209" s="123">
        <v>5300000</v>
      </c>
      <c r="I209" s="50"/>
      <c r="J209" s="54"/>
      <c r="K209" s="50"/>
      <c r="L209" s="50"/>
      <c r="M209" s="131">
        <v>0</v>
      </c>
      <c r="N209" s="50"/>
      <c r="O209" s="50"/>
      <c r="P209" s="50"/>
      <c r="Q209" s="50"/>
      <c r="R209" s="50">
        <f t="shared" si="57"/>
        <v>0</v>
      </c>
      <c r="S209" s="50"/>
      <c r="T209" s="50"/>
      <c r="U209" s="50"/>
    </row>
    <row r="210" spans="2:21" ht="15" customHeight="1" x14ac:dyDescent="0.25">
      <c r="B210" s="55">
        <v>17</v>
      </c>
      <c r="C210" s="55">
        <v>28</v>
      </c>
      <c r="D210" s="63" t="s">
        <v>158</v>
      </c>
      <c r="E210" s="54">
        <v>2000000</v>
      </c>
      <c r="F210" s="71">
        <v>6739500</v>
      </c>
      <c r="G210" s="135">
        <v>1899500</v>
      </c>
      <c r="H210" s="123">
        <v>7900000</v>
      </c>
      <c r="I210" s="50"/>
      <c r="J210" s="54">
        <v>2000000</v>
      </c>
      <c r="K210" s="50">
        <v>6739500</v>
      </c>
      <c r="L210" s="50">
        <v>1899500</v>
      </c>
      <c r="M210" s="131">
        <v>7900000</v>
      </c>
      <c r="N210" s="50"/>
      <c r="O210" s="50">
        <f t="shared" si="58"/>
        <v>100</v>
      </c>
      <c r="P210" s="50">
        <f t="shared" si="59"/>
        <v>100</v>
      </c>
      <c r="Q210" s="50">
        <f t="shared" si="60"/>
        <v>100</v>
      </c>
      <c r="R210" s="50">
        <f t="shared" si="57"/>
        <v>100</v>
      </c>
      <c r="S210" s="50"/>
      <c r="T210" s="50">
        <f t="shared" si="66"/>
        <v>-500000</v>
      </c>
      <c r="U210" s="50">
        <f t="shared" si="67"/>
        <v>-500000</v>
      </c>
    </row>
    <row r="211" spans="2:21" ht="30" customHeight="1" x14ac:dyDescent="0.25">
      <c r="B211" s="55">
        <v>17</v>
      </c>
      <c r="C211" s="55">
        <v>30</v>
      </c>
      <c r="D211" s="63" t="s">
        <v>311</v>
      </c>
      <c r="E211" s="54"/>
      <c r="F211" s="71"/>
      <c r="G211" s="135"/>
      <c r="H211" s="123"/>
      <c r="I211" s="50">
        <v>9868000</v>
      </c>
      <c r="J211" s="54"/>
      <c r="K211" s="50"/>
      <c r="L211" s="50"/>
      <c r="M211" s="50"/>
      <c r="N211" s="50">
        <v>9868000</v>
      </c>
      <c r="O211" s="50"/>
      <c r="P211" s="50"/>
      <c r="Q211" s="50"/>
      <c r="R211" s="50"/>
      <c r="S211" s="50"/>
      <c r="T211" s="50"/>
      <c r="U211" s="50"/>
    </row>
    <row r="212" spans="2:21" ht="30" customHeight="1" x14ac:dyDescent="0.25">
      <c r="B212" s="55">
        <v>17</v>
      </c>
      <c r="C212" s="55">
        <v>32</v>
      </c>
      <c r="D212" s="63" t="s">
        <v>279</v>
      </c>
      <c r="E212" s="54"/>
      <c r="F212" s="71"/>
      <c r="G212" s="135"/>
      <c r="H212" s="50"/>
      <c r="I212" s="50">
        <v>7500000</v>
      </c>
      <c r="J212" s="54"/>
      <c r="K212" s="50"/>
      <c r="L212" s="50"/>
      <c r="M212" s="50"/>
      <c r="N212" s="50">
        <v>7500000</v>
      </c>
      <c r="O212" s="50"/>
      <c r="P212" s="50"/>
      <c r="Q212" s="50"/>
      <c r="R212" s="50"/>
      <c r="S212" s="50"/>
      <c r="T212" s="50"/>
      <c r="U212" s="50"/>
    </row>
    <row r="213" spans="2:21" x14ac:dyDescent="0.25">
      <c r="B213" s="55">
        <v>17</v>
      </c>
      <c r="C213" s="55">
        <v>33</v>
      </c>
      <c r="D213" s="63" t="s">
        <v>162</v>
      </c>
      <c r="E213" s="54">
        <v>6310000</v>
      </c>
      <c r="F213" s="71">
        <v>4000000</v>
      </c>
      <c r="G213" s="71">
        <v>4000000</v>
      </c>
      <c r="H213" s="50"/>
      <c r="I213" s="50"/>
      <c r="J213" s="54">
        <v>6310000</v>
      </c>
      <c r="K213" s="50">
        <v>4000000</v>
      </c>
      <c r="L213" s="50">
        <v>4000000</v>
      </c>
      <c r="M213" s="50"/>
      <c r="N213" s="50"/>
      <c r="O213" s="50">
        <f t="shared" si="58"/>
        <v>100</v>
      </c>
      <c r="P213" s="50">
        <f t="shared" si="59"/>
        <v>100</v>
      </c>
      <c r="Q213" s="50">
        <f t="shared" si="60"/>
        <v>100</v>
      </c>
      <c r="R213" s="50"/>
      <c r="S213" s="50"/>
      <c r="T213" s="50">
        <f t="shared" si="66"/>
        <v>-1577500</v>
      </c>
      <c r="U213" s="50">
        <f t="shared" si="67"/>
        <v>-1577500</v>
      </c>
    </row>
    <row r="214" spans="2:21" x14ac:dyDescent="0.25">
      <c r="B214" s="55"/>
      <c r="C214" s="55"/>
      <c r="D214" s="63" t="s">
        <v>163</v>
      </c>
      <c r="E214" s="54"/>
      <c r="F214" s="71"/>
      <c r="G214" s="71"/>
      <c r="H214" s="50"/>
      <c r="I214" s="50"/>
      <c r="J214" s="54">
        <v>0</v>
      </c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 ht="26.25" x14ac:dyDescent="0.25">
      <c r="B215" s="55">
        <v>17</v>
      </c>
      <c r="C215" s="55">
        <v>34</v>
      </c>
      <c r="D215" s="63" t="s">
        <v>280</v>
      </c>
      <c r="E215" s="54">
        <v>3000000</v>
      </c>
      <c r="F215" s="71">
        <v>3000000</v>
      </c>
      <c r="G215" s="71">
        <v>4000000</v>
      </c>
      <c r="H215" s="123">
        <v>11900000</v>
      </c>
      <c r="I215" s="50">
        <v>3000000</v>
      </c>
      <c r="J215" s="54">
        <v>3000000</v>
      </c>
      <c r="K215" s="50">
        <v>3000000</v>
      </c>
      <c r="L215" s="50">
        <v>4000000</v>
      </c>
      <c r="M215" s="136">
        <v>9900000</v>
      </c>
      <c r="N215" s="50">
        <v>3000000</v>
      </c>
      <c r="O215" s="50">
        <f t="shared" si="58"/>
        <v>100</v>
      </c>
      <c r="P215" s="50">
        <f t="shared" si="59"/>
        <v>100</v>
      </c>
      <c r="Q215" s="50">
        <f t="shared" si="60"/>
        <v>100</v>
      </c>
      <c r="R215" s="50">
        <f t="shared" si="57"/>
        <v>83.193277310924373</v>
      </c>
      <c r="S215" s="50">
        <f t="shared" si="61"/>
        <v>100</v>
      </c>
      <c r="T215" s="50">
        <f t="shared" si="66"/>
        <v>0</v>
      </c>
      <c r="U215" s="50">
        <f t="shared" si="67"/>
        <v>0</v>
      </c>
    </row>
    <row r="216" spans="2:21" ht="26.25" x14ac:dyDescent="0.25">
      <c r="B216" s="55">
        <v>17</v>
      </c>
      <c r="C216" s="55">
        <v>35</v>
      </c>
      <c r="D216" s="63" t="s">
        <v>281</v>
      </c>
      <c r="E216" s="54"/>
      <c r="F216" s="71">
        <v>500000</v>
      </c>
      <c r="G216" s="71"/>
      <c r="H216" s="50"/>
      <c r="I216" s="50"/>
      <c r="J216" s="54">
        <v>0</v>
      </c>
      <c r="K216" s="50">
        <v>500000</v>
      </c>
      <c r="L216" s="50"/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 x14ac:dyDescent="0.25">
      <c r="B217" s="55">
        <v>17</v>
      </c>
      <c r="C217" s="55">
        <v>36</v>
      </c>
      <c r="D217" s="63" t="s">
        <v>166</v>
      </c>
      <c r="E217" s="54">
        <v>52000000</v>
      </c>
      <c r="F217" s="71">
        <v>69350000</v>
      </c>
      <c r="G217" s="71">
        <v>79300000</v>
      </c>
      <c r="H217" s="123">
        <v>71500000</v>
      </c>
      <c r="I217" s="50">
        <v>70000000</v>
      </c>
      <c r="J217" s="54">
        <v>48910000</v>
      </c>
      <c r="K217" s="50">
        <v>45544250</v>
      </c>
      <c r="L217" s="50">
        <v>79125250</v>
      </c>
      <c r="M217" s="137">
        <v>70500000</v>
      </c>
      <c r="N217" s="50">
        <v>69950000</v>
      </c>
      <c r="O217" s="50">
        <f t="shared" si="58"/>
        <v>94.057692307692307</v>
      </c>
      <c r="P217" s="50">
        <f t="shared" si="59"/>
        <v>65.673035328046154</v>
      </c>
      <c r="Q217" s="50">
        <f t="shared" si="60"/>
        <v>99.779634300126105</v>
      </c>
      <c r="R217" s="50">
        <f t="shared" si="57"/>
        <v>98.6013986013986</v>
      </c>
      <c r="S217" s="50">
        <f t="shared" si="61"/>
        <v>99.928571428571431</v>
      </c>
      <c r="T217" s="50">
        <f t="shared" si="66"/>
        <v>4500000</v>
      </c>
      <c r="U217" s="50">
        <f t="shared" si="67"/>
        <v>5260000</v>
      </c>
    </row>
    <row r="218" spans="2:21" x14ac:dyDescent="0.25">
      <c r="B218" s="55"/>
      <c r="C218" s="55"/>
      <c r="D218" s="63" t="s">
        <v>167</v>
      </c>
      <c r="E218" s="54"/>
      <c r="F218" s="71"/>
      <c r="G218" s="71"/>
      <c r="H218" s="50"/>
      <c r="I218" s="50"/>
      <c r="J218" s="54">
        <v>0</v>
      </c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 x14ac:dyDescent="0.25">
      <c r="B219" s="55">
        <v>17</v>
      </c>
      <c r="C219" s="55">
        <v>37</v>
      </c>
      <c r="D219" s="63" t="s">
        <v>168</v>
      </c>
      <c r="E219" s="54">
        <v>6500000</v>
      </c>
      <c r="F219" s="71">
        <v>13200000</v>
      </c>
      <c r="G219" s="71">
        <v>13393000</v>
      </c>
      <c r="H219" s="123">
        <v>35943000</v>
      </c>
      <c r="I219" s="50">
        <v>23170000</v>
      </c>
      <c r="J219" s="54">
        <v>6500000</v>
      </c>
      <c r="K219" s="50">
        <v>12600000</v>
      </c>
      <c r="L219" s="50">
        <v>13393000</v>
      </c>
      <c r="M219" s="131">
        <v>28613000</v>
      </c>
      <c r="N219" s="50">
        <v>12650000</v>
      </c>
      <c r="O219" s="50">
        <f t="shared" si="58"/>
        <v>100</v>
      </c>
      <c r="P219" s="50">
        <f t="shared" si="59"/>
        <v>95.454545454545453</v>
      </c>
      <c r="Q219" s="50">
        <f t="shared" si="60"/>
        <v>100</v>
      </c>
      <c r="R219" s="50">
        <f t="shared" si="57"/>
        <v>79.606599337840464</v>
      </c>
      <c r="S219" s="50">
        <f t="shared" si="61"/>
        <v>54.596460940871815</v>
      </c>
      <c r="T219" s="50">
        <f t="shared" si="66"/>
        <v>4167500</v>
      </c>
      <c r="U219" s="50">
        <f t="shared" si="67"/>
        <v>1537500</v>
      </c>
    </row>
    <row r="220" spans="2:21" ht="26.25" x14ac:dyDescent="0.25">
      <c r="B220" s="55">
        <v>17</v>
      </c>
      <c r="C220" s="55">
        <v>38</v>
      </c>
      <c r="D220" s="63" t="s">
        <v>169</v>
      </c>
      <c r="E220" s="54">
        <v>13800000</v>
      </c>
      <c r="F220" s="71">
        <v>1600000</v>
      </c>
      <c r="G220" s="71">
        <v>1500000</v>
      </c>
      <c r="H220" s="50"/>
      <c r="I220" s="50">
        <v>5200000</v>
      </c>
      <c r="J220" s="54">
        <v>12600000</v>
      </c>
      <c r="K220" s="50">
        <v>1600000</v>
      </c>
      <c r="L220" s="50">
        <v>1500000</v>
      </c>
      <c r="M220" s="50"/>
      <c r="N220" s="50">
        <v>0</v>
      </c>
      <c r="O220" s="50">
        <f t="shared" si="58"/>
        <v>91.304347826086953</v>
      </c>
      <c r="P220" s="50">
        <f t="shared" si="59"/>
        <v>100</v>
      </c>
      <c r="Q220" s="50">
        <f t="shared" si="60"/>
        <v>100</v>
      </c>
      <c r="R220" s="50"/>
      <c r="S220" s="50">
        <f t="shared" si="61"/>
        <v>0</v>
      </c>
      <c r="T220" s="50">
        <f t="shared" si="66"/>
        <v>-2150000</v>
      </c>
      <c r="U220" s="50">
        <f t="shared" si="67"/>
        <v>-3150000</v>
      </c>
    </row>
    <row r="221" spans="2:21" ht="26.25" x14ac:dyDescent="0.25">
      <c r="B221" s="55">
        <v>17</v>
      </c>
      <c r="C221" s="55">
        <v>39</v>
      </c>
      <c r="D221" s="63" t="s">
        <v>312</v>
      </c>
      <c r="E221" s="54"/>
      <c r="F221" s="71"/>
      <c r="G221" s="71"/>
      <c r="H221" s="50"/>
      <c r="I221" s="50">
        <v>3750000</v>
      </c>
      <c r="J221" s="54"/>
      <c r="K221" s="50"/>
      <c r="L221" s="50"/>
      <c r="M221" s="50"/>
      <c r="N221" s="50">
        <v>3750000</v>
      </c>
      <c r="O221" s="50"/>
      <c r="P221" s="50"/>
      <c r="Q221" s="50"/>
      <c r="R221" s="50"/>
      <c r="S221" s="50"/>
      <c r="T221" s="50"/>
      <c r="U221" s="50"/>
    </row>
    <row r="222" spans="2:21" x14ac:dyDescent="0.25">
      <c r="B222" s="55">
        <v>17</v>
      </c>
      <c r="C222" s="55">
        <v>41</v>
      </c>
      <c r="D222" s="63" t="s">
        <v>297</v>
      </c>
      <c r="E222" s="54"/>
      <c r="F222" s="71"/>
      <c r="G222" s="71">
        <v>4100375000</v>
      </c>
      <c r="H222" s="123">
        <v>1121450000</v>
      </c>
      <c r="I222" s="50">
        <v>2142755000</v>
      </c>
      <c r="J222" s="54"/>
      <c r="K222" s="50"/>
      <c r="L222" s="50">
        <v>4072612000</v>
      </c>
      <c r="M222" s="131">
        <v>1105234000</v>
      </c>
      <c r="N222" s="50">
        <v>1376947000</v>
      </c>
      <c r="O222" s="50"/>
      <c r="P222" s="50"/>
      <c r="Q222" s="50"/>
      <c r="R222" s="50">
        <f t="shared" si="57"/>
        <v>98.554014891435187</v>
      </c>
      <c r="S222" s="50"/>
      <c r="T222" s="50"/>
      <c r="U222" s="50"/>
    </row>
    <row r="223" spans="2:21" x14ac:dyDescent="0.25">
      <c r="B223" s="55">
        <v>17</v>
      </c>
      <c r="C223" s="55">
        <v>43</v>
      </c>
      <c r="D223" s="63" t="s">
        <v>282</v>
      </c>
      <c r="E223" s="54"/>
      <c r="F223" s="71">
        <v>80895000</v>
      </c>
      <c r="G223" s="71"/>
      <c r="H223" s="50"/>
      <c r="I223" s="50"/>
      <c r="J223" s="54"/>
      <c r="K223" s="50">
        <v>79153000</v>
      </c>
      <c r="L223" s="50"/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26.25" x14ac:dyDescent="0.25">
      <c r="B224" s="55">
        <v>17</v>
      </c>
      <c r="C224" s="55">
        <v>46</v>
      </c>
      <c r="D224" s="63" t="s">
        <v>298</v>
      </c>
      <c r="E224" s="54"/>
      <c r="F224" s="71"/>
      <c r="G224" s="71">
        <v>4900000</v>
      </c>
      <c r="H224" s="50"/>
      <c r="I224" s="50"/>
      <c r="J224" s="54"/>
      <c r="K224" s="50"/>
      <c r="L224" s="50">
        <v>4600000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x14ac:dyDescent="0.25">
      <c r="B225" s="55">
        <v>17</v>
      </c>
      <c r="C225" s="55">
        <v>48</v>
      </c>
      <c r="D225" s="63" t="s">
        <v>283</v>
      </c>
      <c r="E225" s="54"/>
      <c r="F225" s="71">
        <v>5000000</v>
      </c>
      <c r="G225" s="71">
        <v>5600000</v>
      </c>
      <c r="H225" s="123">
        <v>12700000</v>
      </c>
      <c r="I225" s="50"/>
      <c r="J225" s="54"/>
      <c r="K225" s="50">
        <v>0</v>
      </c>
      <c r="L225" s="50">
        <v>5600000</v>
      </c>
      <c r="M225" s="131">
        <v>12700000</v>
      </c>
      <c r="N225" s="50"/>
      <c r="O225" s="50"/>
      <c r="P225" s="50"/>
      <c r="Q225" s="50"/>
      <c r="R225" s="50">
        <f t="shared" ref="R224:R287" si="68">M225/H225*100</f>
        <v>100</v>
      </c>
      <c r="S225" s="50"/>
      <c r="T225" s="50"/>
      <c r="U225" s="50"/>
    </row>
    <row r="226" spans="2:21" ht="26.25" x14ac:dyDescent="0.25">
      <c r="B226" s="55"/>
      <c r="C226" s="52" t="s">
        <v>322</v>
      </c>
      <c r="D226" s="107" t="s">
        <v>323</v>
      </c>
      <c r="E226" s="54"/>
      <c r="F226" s="71"/>
      <c r="G226" s="71"/>
      <c r="H226" s="123">
        <v>6080000</v>
      </c>
      <c r="I226" s="50"/>
      <c r="J226" s="54"/>
      <c r="K226" s="50"/>
      <c r="L226" s="50"/>
      <c r="M226" s="131">
        <v>6080000</v>
      </c>
      <c r="N226" s="50"/>
      <c r="O226" s="50"/>
      <c r="P226" s="50"/>
      <c r="Q226" s="50"/>
      <c r="R226" s="50">
        <f t="shared" si="68"/>
        <v>100</v>
      </c>
      <c r="S226" s="50"/>
      <c r="T226" s="50"/>
      <c r="U226" s="50"/>
    </row>
    <row r="227" spans="2:21" x14ac:dyDescent="0.25">
      <c r="B227" s="55">
        <v>17</v>
      </c>
      <c r="C227" s="55">
        <v>57</v>
      </c>
      <c r="D227" s="63" t="s">
        <v>172</v>
      </c>
      <c r="E227" s="54">
        <v>61882750</v>
      </c>
      <c r="F227" s="71">
        <v>51472750</v>
      </c>
      <c r="G227" s="71">
        <v>97694000</v>
      </c>
      <c r="H227" s="123">
        <v>307067000</v>
      </c>
      <c r="I227" s="50">
        <v>194493500</v>
      </c>
      <c r="J227" s="54">
        <v>45090000</v>
      </c>
      <c r="K227" s="50">
        <v>30832500</v>
      </c>
      <c r="L227" s="50">
        <v>37190000</v>
      </c>
      <c r="M227" s="131">
        <v>201208500</v>
      </c>
      <c r="N227" s="50">
        <v>147629000</v>
      </c>
      <c r="O227" s="50">
        <f t="shared" si="58"/>
        <v>72.863600922712706</v>
      </c>
      <c r="P227" s="50">
        <f t="shared" si="59"/>
        <v>59.900627030807563</v>
      </c>
      <c r="Q227" s="50">
        <f t="shared" si="60"/>
        <v>38.067844494032386</v>
      </c>
      <c r="R227" s="50">
        <f t="shared" si="68"/>
        <v>65.525927566296602</v>
      </c>
      <c r="S227" s="50">
        <f t="shared" si="61"/>
        <v>75.904336134626604</v>
      </c>
      <c r="T227" s="50">
        <f t="shared" si="66"/>
        <v>33152687.5</v>
      </c>
      <c r="U227" s="50">
        <f t="shared" si="67"/>
        <v>25634750</v>
      </c>
    </row>
    <row r="228" spans="2:21" x14ac:dyDescent="0.25">
      <c r="B228" s="55">
        <v>17</v>
      </c>
      <c r="C228" s="55">
        <v>58</v>
      </c>
      <c r="D228" s="63" t="s">
        <v>284</v>
      </c>
      <c r="E228" s="54"/>
      <c r="F228" s="71">
        <v>14150000</v>
      </c>
      <c r="G228" s="71">
        <v>21370000</v>
      </c>
      <c r="H228" s="123">
        <v>29584000</v>
      </c>
      <c r="I228" s="50">
        <v>38504500</v>
      </c>
      <c r="J228" s="54"/>
      <c r="K228" s="50">
        <v>11675000</v>
      </c>
      <c r="L228" s="50">
        <v>10085000</v>
      </c>
      <c r="M228" s="131">
        <v>22089000</v>
      </c>
      <c r="N228" s="50">
        <v>35254500</v>
      </c>
      <c r="O228" s="50"/>
      <c r="P228" s="50"/>
      <c r="Q228" s="50"/>
      <c r="R228" s="50">
        <f t="shared" si="68"/>
        <v>74.665359653866958</v>
      </c>
      <c r="S228" s="50"/>
      <c r="T228" s="50"/>
      <c r="U228" s="50"/>
    </row>
    <row r="229" spans="2:21" ht="26.25" x14ac:dyDescent="0.25">
      <c r="B229" s="55">
        <v>17</v>
      </c>
      <c r="C229" s="55">
        <v>61</v>
      </c>
      <c r="D229" s="63" t="s">
        <v>313</v>
      </c>
      <c r="E229" s="54"/>
      <c r="F229" s="71"/>
      <c r="G229" s="71"/>
      <c r="H229" s="123">
        <v>12850000</v>
      </c>
      <c r="I229" s="50">
        <v>43195000</v>
      </c>
      <c r="J229" s="54"/>
      <c r="K229" s="50"/>
      <c r="L229" s="50"/>
      <c r="M229" s="131">
        <v>10660000</v>
      </c>
      <c r="N229" s="50">
        <v>41685000</v>
      </c>
      <c r="O229" s="50"/>
      <c r="P229" s="50"/>
      <c r="Q229" s="50"/>
      <c r="R229" s="50">
        <f t="shared" si="68"/>
        <v>82.95719844357977</v>
      </c>
      <c r="S229" s="50"/>
      <c r="T229" s="50"/>
      <c r="U229" s="50"/>
    </row>
    <row r="230" spans="2:21" x14ac:dyDescent="0.25">
      <c r="B230" s="55">
        <v>17</v>
      </c>
      <c r="C230" s="55">
        <v>63</v>
      </c>
      <c r="D230" s="63" t="s">
        <v>206</v>
      </c>
      <c r="E230" s="54">
        <v>422940000</v>
      </c>
      <c r="F230" s="71">
        <v>513650000</v>
      </c>
      <c r="G230" s="71">
        <v>621805000</v>
      </c>
      <c r="H230" s="123">
        <v>908080000</v>
      </c>
      <c r="I230" s="50">
        <v>1285190000</v>
      </c>
      <c r="J230" s="54">
        <v>409760000</v>
      </c>
      <c r="K230" s="50">
        <v>485524000</v>
      </c>
      <c r="L230" s="50">
        <v>616818000</v>
      </c>
      <c r="M230" s="131">
        <v>900775000</v>
      </c>
      <c r="N230" s="50">
        <v>1223603000</v>
      </c>
      <c r="O230" s="50">
        <f t="shared" si="58"/>
        <v>96.883718730789241</v>
      </c>
      <c r="P230" s="50">
        <f t="shared" si="59"/>
        <v>94.524286965832758</v>
      </c>
      <c r="Q230" s="50">
        <f t="shared" si="60"/>
        <v>99.197980074138997</v>
      </c>
      <c r="R230" s="50">
        <f t="shared" si="68"/>
        <v>99.195555457668931</v>
      </c>
      <c r="S230" s="50">
        <f t="shared" si="61"/>
        <v>95.207945906830886</v>
      </c>
      <c r="T230" s="50">
        <f t="shared" si="66"/>
        <v>215562500</v>
      </c>
      <c r="U230" s="50">
        <f t="shared" si="67"/>
        <v>203460750</v>
      </c>
    </row>
    <row r="231" spans="2:21" ht="42.75" customHeight="1" x14ac:dyDescent="0.25">
      <c r="B231" s="53">
        <v>17</v>
      </c>
      <c r="C231" s="55">
        <v>64</v>
      </c>
      <c r="D231" s="63" t="s">
        <v>285</v>
      </c>
      <c r="E231" s="71"/>
      <c r="F231" s="71">
        <v>538180000</v>
      </c>
      <c r="G231" s="71">
        <v>1381396000</v>
      </c>
      <c r="H231" s="123">
        <v>1436068000</v>
      </c>
      <c r="I231" s="50">
        <v>65700000</v>
      </c>
      <c r="J231" s="54"/>
      <c r="K231" s="50">
        <v>484078643</v>
      </c>
      <c r="L231" s="50">
        <v>1182625500</v>
      </c>
      <c r="M231" s="133">
        <v>959899300</v>
      </c>
      <c r="N231" s="50">
        <v>52768950</v>
      </c>
      <c r="O231" s="50"/>
      <c r="P231" s="50"/>
      <c r="Q231" s="50"/>
      <c r="R231" s="50">
        <f t="shared" si="68"/>
        <v>66.842189924153999</v>
      </c>
      <c r="S231" s="50"/>
      <c r="T231" s="50"/>
      <c r="U231" s="50"/>
    </row>
    <row r="232" spans="2:21" ht="15" customHeight="1" x14ac:dyDescent="0.25">
      <c r="B232" s="73">
        <v>17</v>
      </c>
      <c r="C232" s="73">
        <v>65</v>
      </c>
      <c r="D232" s="63" t="s">
        <v>207</v>
      </c>
      <c r="E232" s="54">
        <v>7820500</v>
      </c>
      <c r="F232" s="71">
        <v>4020500</v>
      </c>
      <c r="G232" s="71">
        <v>39993000</v>
      </c>
      <c r="H232" s="123">
        <v>72071500</v>
      </c>
      <c r="I232" s="50">
        <v>35487500</v>
      </c>
      <c r="J232" s="54">
        <v>4020500</v>
      </c>
      <c r="K232" s="50">
        <v>4020500</v>
      </c>
      <c r="L232" s="50">
        <v>39993000</v>
      </c>
      <c r="M232" s="131">
        <v>62231500</v>
      </c>
      <c r="N232" s="50">
        <v>35487500</v>
      </c>
      <c r="O232" s="50">
        <f t="shared" si="58"/>
        <v>51.409756409436739</v>
      </c>
      <c r="P232" s="50">
        <f t="shared" si="59"/>
        <v>100</v>
      </c>
      <c r="Q232" s="50">
        <f t="shared" si="60"/>
        <v>100</v>
      </c>
      <c r="R232" s="50">
        <f t="shared" si="68"/>
        <v>86.346891628452312</v>
      </c>
      <c r="S232" s="50">
        <f t="shared" si="61"/>
        <v>100</v>
      </c>
      <c r="T232" s="50">
        <f t="shared" si="66"/>
        <v>6916750</v>
      </c>
      <c r="U232" s="50">
        <f t="shared" si="67"/>
        <v>7866750</v>
      </c>
    </row>
    <row r="233" spans="2:21" x14ac:dyDescent="0.25">
      <c r="B233" s="55">
        <v>17</v>
      </c>
      <c r="C233" s="55">
        <v>66</v>
      </c>
      <c r="D233" s="63" t="s">
        <v>208</v>
      </c>
      <c r="E233" s="54">
        <v>6875000</v>
      </c>
      <c r="F233" s="71">
        <v>84225000</v>
      </c>
      <c r="G233" s="71">
        <v>88730000</v>
      </c>
      <c r="H233" s="123">
        <v>299392500</v>
      </c>
      <c r="I233" s="50">
        <v>292280000</v>
      </c>
      <c r="J233" s="54">
        <v>6875000</v>
      </c>
      <c r="K233" s="50">
        <v>82900000</v>
      </c>
      <c r="L233" s="50">
        <v>87967500</v>
      </c>
      <c r="M233" s="131">
        <v>258872400</v>
      </c>
      <c r="N233" s="50">
        <v>265128000</v>
      </c>
      <c r="O233" s="50">
        <f t="shared" si="58"/>
        <v>100</v>
      </c>
      <c r="P233" s="50">
        <f t="shared" si="59"/>
        <v>98.426832888097366</v>
      </c>
      <c r="Q233" s="50">
        <f t="shared" si="60"/>
        <v>99.140651414403251</v>
      </c>
      <c r="R233" s="50">
        <f t="shared" si="68"/>
        <v>86.465893434204261</v>
      </c>
      <c r="S233" s="50">
        <f t="shared" si="61"/>
        <v>90.710277815793077</v>
      </c>
      <c r="T233" s="50">
        <f t="shared" si="66"/>
        <v>71351250</v>
      </c>
      <c r="U233" s="50">
        <f t="shared" si="67"/>
        <v>64563250</v>
      </c>
    </row>
    <row r="234" spans="2:21" x14ac:dyDescent="0.25">
      <c r="B234" s="55"/>
      <c r="C234" s="55"/>
      <c r="D234" s="63" t="s">
        <v>209</v>
      </c>
      <c r="E234" s="54"/>
      <c r="F234" s="71"/>
      <c r="G234" s="71"/>
      <c r="H234" s="50"/>
      <c r="I234" s="50"/>
      <c r="J234" s="54">
        <v>0</v>
      </c>
      <c r="K234" s="50"/>
      <c r="L234" s="50">
        <v>0</v>
      </c>
      <c r="M234" s="131">
        <v>0</v>
      </c>
      <c r="N234" s="50"/>
      <c r="O234" s="50"/>
      <c r="P234" s="50"/>
      <c r="Q234" s="50"/>
      <c r="R234" s="50"/>
      <c r="S234" s="50"/>
      <c r="T234" s="50"/>
      <c r="U234" s="50"/>
    </row>
    <row r="235" spans="2:21" x14ac:dyDescent="0.25">
      <c r="B235" s="55">
        <v>17</v>
      </c>
      <c r="C235" s="55">
        <v>67</v>
      </c>
      <c r="D235" s="63" t="s">
        <v>210</v>
      </c>
      <c r="E235" s="54">
        <v>205802500</v>
      </c>
      <c r="F235" s="71">
        <v>286377000</v>
      </c>
      <c r="G235" s="71">
        <v>355150000</v>
      </c>
      <c r="H235" s="123">
        <v>613161500</v>
      </c>
      <c r="I235" s="50">
        <v>702728000</v>
      </c>
      <c r="J235" s="54">
        <v>157630900</v>
      </c>
      <c r="K235" s="50">
        <v>220201950</v>
      </c>
      <c r="L235" s="50">
        <v>241290200</v>
      </c>
      <c r="M235" s="131">
        <v>291471000</v>
      </c>
      <c r="N235" s="50">
        <v>455048600</v>
      </c>
      <c r="O235" s="50">
        <f t="shared" si="58"/>
        <v>76.593287253556198</v>
      </c>
      <c r="P235" s="50">
        <f t="shared" si="59"/>
        <v>76.892330738851228</v>
      </c>
      <c r="Q235" s="50">
        <f t="shared" si="60"/>
        <v>67.940363226805573</v>
      </c>
      <c r="R235" s="50">
        <f t="shared" si="68"/>
        <v>47.535763416326695</v>
      </c>
      <c r="S235" s="50">
        <f t="shared" si="61"/>
        <v>64.754584988786561</v>
      </c>
      <c r="T235" s="50">
        <f t="shared" si="66"/>
        <v>124231375</v>
      </c>
      <c r="U235" s="50">
        <f t="shared" si="67"/>
        <v>74354425</v>
      </c>
    </row>
    <row r="236" spans="2:21" x14ac:dyDescent="0.25">
      <c r="B236" s="55"/>
      <c r="C236" s="55"/>
      <c r="D236" s="63" t="s">
        <v>211</v>
      </c>
      <c r="E236" s="54"/>
      <c r="F236" s="71"/>
      <c r="G236" s="71"/>
      <c r="H236" s="50"/>
      <c r="I236" s="50"/>
      <c r="J236" s="54">
        <v>0</v>
      </c>
      <c r="K236" s="50"/>
      <c r="L236" s="50">
        <v>0</v>
      </c>
      <c r="M236" s="50"/>
      <c r="N236" s="50"/>
      <c r="O236" s="50"/>
      <c r="P236" s="50"/>
      <c r="Q236" s="50"/>
      <c r="R236" s="50"/>
      <c r="S236" s="50"/>
      <c r="T236" s="50"/>
      <c r="U236" s="50"/>
    </row>
    <row r="237" spans="2:21" x14ac:dyDescent="0.25">
      <c r="B237" s="55">
        <v>17</v>
      </c>
      <c r="C237" s="55">
        <v>68</v>
      </c>
      <c r="D237" s="63" t="s">
        <v>212</v>
      </c>
      <c r="E237" s="54">
        <v>13948500</v>
      </c>
      <c r="F237" s="71">
        <v>14320000</v>
      </c>
      <c r="G237" s="71">
        <v>33587500</v>
      </c>
      <c r="H237" s="123">
        <v>40087500</v>
      </c>
      <c r="I237" s="50">
        <v>23032500</v>
      </c>
      <c r="J237" s="54">
        <v>13898500</v>
      </c>
      <c r="K237" s="50">
        <v>12090750</v>
      </c>
      <c r="L237" s="50">
        <v>10245000</v>
      </c>
      <c r="M237" s="131">
        <v>14120500</v>
      </c>
      <c r="N237" s="50">
        <v>6945000</v>
      </c>
      <c r="O237" s="50">
        <f t="shared" si="58"/>
        <v>99.641538516686381</v>
      </c>
      <c r="P237" s="50">
        <f t="shared" si="59"/>
        <v>84.432611731843579</v>
      </c>
      <c r="Q237" s="50">
        <f t="shared" si="60"/>
        <v>30.50241905470785</v>
      </c>
      <c r="R237" s="50">
        <f t="shared" si="68"/>
        <v>35.224197068911757</v>
      </c>
      <c r="S237" s="50">
        <f t="shared" si="61"/>
        <v>30.153044610875934</v>
      </c>
      <c r="T237" s="50">
        <f t="shared" si="66"/>
        <v>2271000</v>
      </c>
      <c r="U237" s="50">
        <f t="shared" si="67"/>
        <v>-1738375</v>
      </c>
    </row>
    <row r="238" spans="2:21" x14ac:dyDescent="0.25">
      <c r="B238" s="22"/>
      <c r="C238" s="22"/>
      <c r="D238" s="49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</row>
    <row r="239" spans="2:21" x14ac:dyDescent="0.25">
      <c r="B239" s="61">
        <v>18</v>
      </c>
      <c r="C239" s="22"/>
      <c r="D239" s="59" t="s">
        <v>213</v>
      </c>
      <c r="E239" s="50">
        <f>SUM(E241:E252)</f>
        <v>359490000</v>
      </c>
      <c r="F239" s="50">
        <f t="shared" ref="F239:N239" si="69">SUM(F241:F252)</f>
        <v>718944950</v>
      </c>
      <c r="G239" s="50">
        <f t="shared" si="69"/>
        <v>956420000</v>
      </c>
      <c r="H239" s="50">
        <f t="shared" si="69"/>
        <v>1143113500</v>
      </c>
      <c r="I239" s="50">
        <f t="shared" si="69"/>
        <v>930461000</v>
      </c>
      <c r="J239" s="50">
        <f t="shared" si="69"/>
        <v>345021000</v>
      </c>
      <c r="K239" s="50">
        <f t="shared" si="69"/>
        <v>690587000</v>
      </c>
      <c r="L239" s="50">
        <f t="shared" si="69"/>
        <v>562145000</v>
      </c>
      <c r="M239" s="50">
        <f t="shared" si="69"/>
        <v>1040867000</v>
      </c>
      <c r="N239" s="50">
        <f t="shared" si="69"/>
        <v>798683000</v>
      </c>
      <c r="O239" s="50">
        <f>SUM(O241:O252)/9</f>
        <v>86.20437846125219</v>
      </c>
      <c r="P239" s="50">
        <f t="shared" ref="P239:S239" si="70">SUM(P241:P252)/9</f>
        <v>87.603613629887946</v>
      </c>
      <c r="Q239" s="50">
        <f t="shared" si="70"/>
        <v>74.307518887092897</v>
      </c>
      <c r="R239" s="50">
        <f t="shared" si="68"/>
        <v>91.055437627147256</v>
      </c>
      <c r="S239" s="50">
        <f t="shared" si="70"/>
        <v>74.117177445166902</v>
      </c>
      <c r="T239" s="50">
        <f t="shared" ref="T239" si="71">((F239-E239)+(G239-F239)+(H239-G239)+(I239-H239))/4</f>
        <v>142742750</v>
      </c>
      <c r="U239" s="50">
        <f t="shared" ref="U239" si="72">((K239-J239)+(L239-K239)+(M239-L239)+(N239-M239))/4</f>
        <v>113415500</v>
      </c>
    </row>
    <row r="240" spans="2:21" x14ac:dyDescent="0.25">
      <c r="B240" s="22"/>
      <c r="C240" s="22"/>
      <c r="D240" s="49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</row>
    <row r="241" spans="2:21" x14ac:dyDescent="0.25">
      <c r="B241" s="61">
        <v>18</v>
      </c>
      <c r="C241" s="74" t="s">
        <v>63</v>
      </c>
      <c r="D241" s="63" t="s">
        <v>214</v>
      </c>
      <c r="E241" s="54">
        <v>19540000</v>
      </c>
      <c r="F241" s="71">
        <v>24110000</v>
      </c>
      <c r="G241" s="71">
        <v>24775000</v>
      </c>
      <c r="H241" s="123">
        <v>24230000</v>
      </c>
      <c r="I241" s="50">
        <v>25075000</v>
      </c>
      <c r="J241" s="54">
        <v>16685000</v>
      </c>
      <c r="K241" s="50">
        <v>24110000</v>
      </c>
      <c r="L241" s="50">
        <v>24675000</v>
      </c>
      <c r="M241" s="125">
        <v>24030000</v>
      </c>
      <c r="N241" s="50">
        <v>13075000</v>
      </c>
      <c r="O241" s="50">
        <f t="shared" si="58"/>
        <v>85.388945752302973</v>
      </c>
      <c r="P241" s="50">
        <f t="shared" si="59"/>
        <v>100</v>
      </c>
      <c r="Q241" s="50">
        <f t="shared" si="60"/>
        <v>99.59636730575177</v>
      </c>
      <c r="R241" s="50">
        <f t="shared" si="68"/>
        <v>99.174576970697487</v>
      </c>
      <c r="S241" s="50">
        <f t="shared" si="61"/>
        <v>52.14356929212363</v>
      </c>
      <c r="T241" s="50">
        <f t="shared" si="66"/>
        <v>1383750</v>
      </c>
      <c r="U241" s="50">
        <f t="shared" si="67"/>
        <v>-902500</v>
      </c>
    </row>
    <row r="242" spans="2:21" x14ac:dyDescent="0.25">
      <c r="B242" s="55">
        <v>18</v>
      </c>
      <c r="C242" s="52" t="s">
        <v>66</v>
      </c>
      <c r="D242" s="63" t="s">
        <v>215</v>
      </c>
      <c r="E242" s="54">
        <v>12700000</v>
      </c>
      <c r="F242" s="71">
        <v>30280000</v>
      </c>
      <c r="G242" s="71">
        <v>60680000</v>
      </c>
      <c r="H242" s="123">
        <v>385495000</v>
      </c>
      <c r="I242" s="50">
        <v>87935000</v>
      </c>
      <c r="J242" s="54">
        <v>12700000</v>
      </c>
      <c r="K242" s="50">
        <v>30280000</v>
      </c>
      <c r="L242" s="50">
        <v>42910000</v>
      </c>
      <c r="M242" s="129">
        <v>319115000</v>
      </c>
      <c r="N242" s="50">
        <v>53465000</v>
      </c>
      <c r="O242" s="50">
        <f t="shared" si="58"/>
        <v>100</v>
      </c>
      <c r="P242" s="50">
        <f t="shared" si="59"/>
        <v>100</v>
      </c>
      <c r="Q242" s="50">
        <f t="shared" si="60"/>
        <v>70.715227422544487</v>
      </c>
      <c r="R242" s="50">
        <f t="shared" si="68"/>
        <v>82.780580811683677</v>
      </c>
      <c r="S242" s="50">
        <f t="shared" si="61"/>
        <v>60.800591345880484</v>
      </c>
      <c r="T242" s="50">
        <f t="shared" si="66"/>
        <v>18808750</v>
      </c>
      <c r="U242" s="50">
        <f t="shared" si="67"/>
        <v>10191250</v>
      </c>
    </row>
    <row r="243" spans="2:21" x14ac:dyDescent="0.25">
      <c r="B243" s="55"/>
      <c r="C243" s="55"/>
      <c r="D243" s="63" t="s">
        <v>216</v>
      </c>
      <c r="E243" s="54"/>
      <c r="F243" s="71"/>
      <c r="G243" s="71"/>
      <c r="H243" s="50"/>
      <c r="I243" s="50"/>
      <c r="J243" s="54">
        <v>0</v>
      </c>
      <c r="K243" s="50"/>
      <c r="L243" s="50">
        <v>0</v>
      </c>
      <c r="M243" s="50"/>
      <c r="N243" s="50"/>
      <c r="O243" s="50"/>
      <c r="P243" s="50"/>
      <c r="Q243" s="50"/>
      <c r="R243" s="50"/>
      <c r="S243" s="50"/>
      <c r="T243" s="50"/>
      <c r="U243" s="50"/>
    </row>
    <row r="244" spans="2:21" ht="26.25" x14ac:dyDescent="0.25">
      <c r="B244" s="55">
        <v>18</v>
      </c>
      <c r="C244" s="52" t="s">
        <v>69</v>
      </c>
      <c r="D244" s="63" t="s">
        <v>217</v>
      </c>
      <c r="E244" s="54">
        <v>65395000</v>
      </c>
      <c r="F244" s="71">
        <v>188225000</v>
      </c>
      <c r="G244" s="71">
        <v>259465000</v>
      </c>
      <c r="H244" s="123">
        <v>198625000</v>
      </c>
      <c r="I244" s="50">
        <v>193375000</v>
      </c>
      <c r="J244" s="54">
        <v>64815000</v>
      </c>
      <c r="K244" s="50">
        <v>184497000</v>
      </c>
      <c r="L244" s="135">
        <v>255080000</v>
      </c>
      <c r="M244" s="125">
        <v>191870000</v>
      </c>
      <c r="N244" s="50">
        <v>133575000</v>
      </c>
      <c r="O244" s="50">
        <f t="shared" si="58"/>
        <v>99.113082039911305</v>
      </c>
      <c r="P244" s="50">
        <f t="shared" si="59"/>
        <v>98.019391685482802</v>
      </c>
      <c r="Q244" s="50">
        <f t="shared" si="60"/>
        <v>98.309984005549879</v>
      </c>
      <c r="R244" s="50">
        <f t="shared" si="68"/>
        <v>96.59911894273128</v>
      </c>
      <c r="S244" s="50">
        <f t="shared" si="61"/>
        <v>69.075630252100837</v>
      </c>
      <c r="T244" s="50">
        <f t="shared" si="66"/>
        <v>31995000</v>
      </c>
      <c r="U244" s="50">
        <f t="shared" si="67"/>
        <v>17190000</v>
      </c>
    </row>
    <row r="245" spans="2:21" x14ac:dyDescent="0.25">
      <c r="B245" s="55">
        <v>18</v>
      </c>
      <c r="C245" s="52" t="s">
        <v>121</v>
      </c>
      <c r="D245" s="63" t="s">
        <v>218</v>
      </c>
      <c r="E245" s="54">
        <v>104745000</v>
      </c>
      <c r="F245" s="71">
        <v>174950000</v>
      </c>
      <c r="G245" s="71">
        <v>201400000</v>
      </c>
      <c r="H245" s="123">
        <v>231900000</v>
      </c>
      <c r="I245" s="50">
        <v>266520000</v>
      </c>
      <c r="J245" s="54">
        <v>100935000</v>
      </c>
      <c r="K245" s="50">
        <v>171360000</v>
      </c>
      <c r="L245" s="50">
        <v>201100000</v>
      </c>
      <c r="M245" s="129">
        <v>225400000</v>
      </c>
      <c r="N245" s="50">
        <v>257970000</v>
      </c>
      <c r="O245" s="50">
        <f t="shared" si="58"/>
        <v>96.362594873263646</v>
      </c>
      <c r="P245" s="50">
        <f t="shared" si="59"/>
        <v>97.947985138611031</v>
      </c>
      <c r="Q245" s="50">
        <f t="shared" si="60"/>
        <v>99.851042701092354</v>
      </c>
      <c r="R245" s="50">
        <f t="shared" si="68"/>
        <v>97.197067701595515</v>
      </c>
      <c r="S245" s="50">
        <f t="shared" si="61"/>
        <v>96.791985592075648</v>
      </c>
      <c r="T245" s="50">
        <f t="shared" si="66"/>
        <v>40443750</v>
      </c>
      <c r="U245" s="50">
        <f t="shared" si="67"/>
        <v>39258750</v>
      </c>
    </row>
    <row r="246" spans="2:21" x14ac:dyDescent="0.25">
      <c r="B246" s="55">
        <v>18</v>
      </c>
      <c r="C246" s="52" t="s">
        <v>72</v>
      </c>
      <c r="D246" s="63" t="s">
        <v>219</v>
      </c>
      <c r="E246" s="54">
        <v>143755000</v>
      </c>
      <c r="F246" s="71">
        <v>279235000</v>
      </c>
      <c r="G246" s="71">
        <v>372820000</v>
      </c>
      <c r="H246" s="123">
        <v>249732500</v>
      </c>
      <c r="I246" s="50">
        <v>317675000</v>
      </c>
      <c r="J246" s="54">
        <v>136531000</v>
      </c>
      <c r="K246" s="50">
        <v>258195050</v>
      </c>
      <c r="L246" s="50">
        <v>1100000</v>
      </c>
      <c r="M246" s="125">
        <v>236938500</v>
      </c>
      <c r="N246" s="50">
        <v>301757000</v>
      </c>
      <c r="O246" s="50">
        <f t="shared" si="58"/>
        <v>94.974783485791804</v>
      </c>
      <c r="P246" s="50">
        <f t="shared" si="59"/>
        <v>92.465145844897663</v>
      </c>
      <c r="Q246" s="50">
        <f t="shared" si="60"/>
        <v>0.2950485488975913</v>
      </c>
      <c r="R246" s="50">
        <f t="shared" si="68"/>
        <v>94.876918302583775</v>
      </c>
      <c r="S246" s="50">
        <f t="shared" si="61"/>
        <v>94.989218540961673</v>
      </c>
      <c r="T246" s="50">
        <f t="shared" si="66"/>
        <v>43480000</v>
      </c>
      <c r="U246" s="50">
        <f t="shared" si="67"/>
        <v>41306500</v>
      </c>
    </row>
    <row r="247" spans="2:21" ht="25.5" customHeight="1" x14ac:dyDescent="0.25">
      <c r="B247" s="55">
        <v>18</v>
      </c>
      <c r="C247" s="52" t="s">
        <v>116</v>
      </c>
      <c r="D247" s="63" t="s">
        <v>220</v>
      </c>
      <c r="E247" s="54">
        <v>0</v>
      </c>
      <c r="F247" s="71"/>
      <c r="G247" s="71"/>
      <c r="H247" s="50"/>
      <c r="I247" s="50"/>
      <c r="J247" s="54">
        <v>0</v>
      </c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</row>
    <row r="248" spans="2:21" x14ac:dyDescent="0.25">
      <c r="B248" s="55">
        <v>18</v>
      </c>
      <c r="C248" s="52" t="s">
        <v>74</v>
      </c>
      <c r="D248" s="63" t="s">
        <v>221</v>
      </c>
      <c r="E248" s="54">
        <v>4405000</v>
      </c>
      <c r="F248" s="71">
        <v>8349950</v>
      </c>
      <c r="G248" s="71">
        <v>14995000</v>
      </c>
      <c r="H248" s="123">
        <v>30646000</v>
      </c>
      <c r="I248" s="50">
        <v>20991000</v>
      </c>
      <c r="J248" s="54">
        <v>4405000</v>
      </c>
      <c r="K248" s="50">
        <v>8349950</v>
      </c>
      <c r="L248" s="50">
        <v>14995000</v>
      </c>
      <c r="M248" s="129">
        <v>21028500</v>
      </c>
      <c r="N248" s="50">
        <v>20551000</v>
      </c>
      <c r="O248" s="50">
        <f t="shared" si="58"/>
        <v>100</v>
      </c>
      <c r="P248" s="50">
        <f t="shared" si="59"/>
        <v>100</v>
      </c>
      <c r="Q248" s="50">
        <f t="shared" si="60"/>
        <v>100</v>
      </c>
      <c r="R248" s="50">
        <f t="shared" si="68"/>
        <v>68.617437838543367</v>
      </c>
      <c r="S248" s="50">
        <f t="shared" si="61"/>
        <v>97.903863560573583</v>
      </c>
      <c r="T248" s="50">
        <f t="shared" si="66"/>
        <v>4146500</v>
      </c>
      <c r="U248" s="50">
        <f t="shared" si="67"/>
        <v>4036500</v>
      </c>
    </row>
    <row r="249" spans="2:21" x14ac:dyDescent="0.25">
      <c r="B249" s="55"/>
      <c r="C249" s="55"/>
      <c r="D249" s="63" t="s">
        <v>222</v>
      </c>
      <c r="E249" s="54"/>
      <c r="F249" s="71"/>
      <c r="G249" s="71"/>
      <c r="H249" s="50"/>
      <c r="I249" s="50"/>
      <c r="J249" s="54">
        <v>0</v>
      </c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</row>
    <row r="250" spans="2:21" x14ac:dyDescent="0.25">
      <c r="B250" s="55">
        <v>18</v>
      </c>
      <c r="C250" s="52" t="s">
        <v>80</v>
      </c>
      <c r="D250" s="63" t="s">
        <v>223</v>
      </c>
      <c r="E250" s="54">
        <v>4480000</v>
      </c>
      <c r="F250" s="71">
        <v>9310000</v>
      </c>
      <c r="G250" s="71">
        <v>14825000</v>
      </c>
      <c r="H250" s="123">
        <v>14525000</v>
      </c>
      <c r="I250" s="50">
        <v>12902500</v>
      </c>
      <c r="J250" s="54">
        <v>4480000</v>
      </c>
      <c r="K250" s="50">
        <v>9310000</v>
      </c>
      <c r="L250" s="50">
        <v>14825000</v>
      </c>
      <c r="M250" s="129">
        <v>14525000</v>
      </c>
      <c r="N250" s="50">
        <v>12302500</v>
      </c>
      <c r="O250" s="50">
        <f t="shared" ref="O250:O310" si="73">J250/E250*100</f>
        <v>100</v>
      </c>
      <c r="P250" s="50">
        <f t="shared" ref="P250:P310" si="74">K250/F250*100</f>
        <v>100</v>
      </c>
      <c r="Q250" s="50">
        <f t="shared" ref="Q250:Q310" si="75">L250/G250*100</f>
        <v>100</v>
      </c>
      <c r="R250" s="50">
        <f t="shared" si="68"/>
        <v>100</v>
      </c>
      <c r="S250" s="50">
        <f t="shared" ref="S250:S309" si="76">N250/I250*100</f>
        <v>95.349738422786274</v>
      </c>
      <c r="T250" s="50">
        <f t="shared" si="66"/>
        <v>2105625</v>
      </c>
      <c r="U250" s="50">
        <f t="shared" si="67"/>
        <v>1955625</v>
      </c>
    </row>
    <row r="251" spans="2:21" x14ac:dyDescent="0.25">
      <c r="B251" s="55"/>
      <c r="C251" s="55"/>
      <c r="D251" s="63" t="s">
        <v>224</v>
      </c>
      <c r="E251" s="54"/>
      <c r="F251" s="71"/>
      <c r="G251" s="71"/>
      <c r="H251" s="50"/>
      <c r="I251" s="50"/>
      <c r="J251" s="54">
        <v>0</v>
      </c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</row>
    <row r="252" spans="2:21" ht="26.25" x14ac:dyDescent="0.25">
      <c r="B252" s="55">
        <v>18</v>
      </c>
      <c r="C252" s="55">
        <v>12</v>
      </c>
      <c r="D252" s="63" t="s">
        <v>225</v>
      </c>
      <c r="E252" s="54">
        <v>4470000</v>
      </c>
      <c r="F252" s="71">
        <v>4485000</v>
      </c>
      <c r="G252" s="71">
        <v>7460000</v>
      </c>
      <c r="H252" s="123">
        <v>7960000</v>
      </c>
      <c r="I252" s="50">
        <v>5987500</v>
      </c>
      <c r="J252" s="54">
        <v>4470000</v>
      </c>
      <c r="K252" s="50">
        <v>4485000</v>
      </c>
      <c r="L252" s="50">
        <v>7460000</v>
      </c>
      <c r="M252" s="129">
        <v>7960000</v>
      </c>
      <c r="N252" s="50">
        <v>5987500</v>
      </c>
      <c r="O252" s="50">
        <f t="shared" si="73"/>
        <v>100</v>
      </c>
      <c r="P252" s="50">
        <f t="shared" si="74"/>
        <v>100</v>
      </c>
      <c r="Q252" s="50">
        <f t="shared" si="75"/>
        <v>100</v>
      </c>
      <c r="R252" s="50">
        <f t="shared" si="68"/>
        <v>100</v>
      </c>
      <c r="S252" s="50">
        <f t="shared" si="76"/>
        <v>100</v>
      </c>
      <c r="T252" s="50">
        <f t="shared" si="66"/>
        <v>379375</v>
      </c>
      <c r="U252" s="50">
        <f t="shared" si="67"/>
        <v>379375</v>
      </c>
    </row>
    <row r="253" spans="2:21" x14ac:dyDescent="0.25">
      <c r="B253" s="22"/>
      <c r="C253" s="22"/>
      <c r="D253" s="49"/>
      <c r="E253" s="54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</row>
    <row r="254" spans="2:21" x14ac:dyDescent="0.25">
      <c r="B254" s="22"/>
      <c r="C254" s="22"/>
      <c r="D254" s="49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</row>
    <row r="255" spans="2:21" x14ac:dyDescent="0.25">
      <c r="B255" s="61">
        <v>20</v>
      </c>
      <c r="C255" s="22"/>
      <c r="D255" s="59" t="s">
        <v>226</v>
      </c>
      <c r="E255" s="50">
        <f>SUM(E258:E263)</f>
        <v>260305000</v>
      </c>
      <c r="F255" s="50">
        <f t="shared" ref="F255:N255" si="77">SUM(F258:F263)</f>
        <v>238880000</v>
      </c>
      <c r="G255" s="50">
        <f t="shared" si="77"/>
        <v>213235000</v>
      </c>
      <c r="H255" s="50">
        <f t="shared" si="77"/>
        <v>780706000</v>
      </c>
      <c r="I255" s="50">
        <f t="shared" si="77"/>
        <v>568206500</v>
      </c>
      <c r="J255" s="50">
        <f t="shared" si="77"/>
        <v>113990000</v>
      </c>
      <c r="K255" s="50">
        <f t="shared" si="77"/>
        <v>171413000</v>
      </c>
      <c r="L255" s="50">
        <f t="shared" si="77"/>
        <v>166250000</v>
      </c>
      <c r="M255" s="50">
        <f t="shared" si="77"/>
        <v>347154000</v>
      </c>
      <c r="N255" s="50">
        <f t="shared" si="77"/>
        <v>241724000</v>
      </c>
      <c r="O255" s="50">
        <f>SUM(O258:O263)/6</f>
        <v>72.413862807792427</v>
      </c>
      <c r="P255" s="50">
        <f t="shared" ref="P255:S255" si="78">SUM(P258:P263)/6</f>
        <v>71.502535408561997</v>
      </c>
      <c r="Q255" s="50">
        <f t="shared" si="78"/>
        <v>64.809987660290005</v>
      </c>
      <c r="R255" s="50">
        <f t="shared" si="68"/>
        <v>44.466675035160485</v>
      </c>
      <c r="S255" s="50">
        <f t="shared" si="78"/>
        <v>59.446922500507895</v>
      </c>
      <c r="T255" s="50">
        <f t="shared" ref="T255" si="79">((F255-E255)+(G255-F255)+(H255-G255)+(I255-H255))/4</f>
        <v>76975375</v>
      </c>
      <c r="U255" s="50">
        <f t="shared" ref="U255" si="80">((K255-J255)+(L255-K255)+(M255-L255)+(N255-M255))/4</f>
        <v>31933500</v>
      </c>
    </row>
    <row r="256" spans="2:21" x14ac:dyDescent="0.25">
      <c r="B256" s="61"/>
      <c r="C256" s="22"/>
      <c r="D256" s="59" t="s">
        <v>227</v>
      </c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</row>
    <row r="257" spans="1:21" x14ac:dyDescent="0.25">
      <c r="B257" s="22"/>
      <c r="C257" s="22"/>
      <c r="D257" s="49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</row>
    <row r="258" spans="1:21" x14ac:dyDescent="0.25">
      <c r="B258" s="55">
        <v>20</v>
      </c>
      <c r="C258" s="52" t="s">
        <v>63</v>
      </c>
      <c r="D258" s="63" t="s">
        <v>228</v>
      </c>
      <c r="E258" s="60">
        <v>19625000</v>
      </c>
      <c r="F258" s="71">
        <v>70050000</v>
      </c>
      <c r="G258" s="71">
        <v>40000000</v>
      </c>
      <c r="H258" s="127">
        <v>40000000</v>
      </c>
      <c r="I258" s="50">
        <v>25180000</v>
      </c>
      <c r="J258" s="54">
        <v>10645000</v>
      </c>
      <c r="K258" s="50">
        <v>54125000</v>
      </c>
      <c r="L258" s="50">
        <v>39045000</v>
      </c>
      <c r="M258" s="129">
        <v>38645000</v>
      </c>
      <c r="N258" s="50">
        <v>19180000</v>
      </c>
      <c r="O258" s="50">
        <f t="shared" si="73"/>
        <v>54.242038216560509</v>
      </c>
      <c r="P258" s="50">
        <f t="shared" si="74"/>
        <v>77.266238401142033</v>
      </c>
      <c r="Q258" s="50">
        <f t="shared" si="75"/>
        <v>97.612499999999997</v>
      </c>
      <c r="R258" s="50">
        <f t="shared" si="68"/>
        <v>96.612499999999997</v>
      </c>
      <c r="S258" s="50">
        <f t="shared" si="76"/>
        <v>76.171564733915815</v>
      </c>
      <c r="T258" s="50">
        <f t="shared" si="66"/>
        <v>1388750</v>
      </c>
      <c r="U258" s="50">
        <f t="shared" si="67"/>
        <v>2133750</v>
      </c>
    </row>
    <row r="259" spans="1:21" ht="15" customHeight="1" x14ac:dyDescent="0.25">
      <c r="B259" s="55">
        <v>20</v>
      </c>
      <c r="C259" s="52" t="s">
        <v>66</v>
      </c>
      <c r="D259" s="63" t="s">
        <v>229</v>
      </c>
      <c r="E259" s="60">
        <v>27025000</v>
      </c>
      <c r="F259" s="71">
        <v>33325000</v>
      </c>
      <c r="G259" s="71">
        <v>39175000</v>
      </c>
      <c r="H259" s="127">
        <v>35940000</v>
      </c>
      <c r="I259" s="50">
        <v>50175000</v>
      </c>
      <c r="J259" s="54">
        <v>26375000</v>
      </c>
      <c r="K259" s="50">
        <v>19705000</v>
      </c>
      <c r="L259" s="50">
        <v>33567500</v>
      </c>
      <c r="M259" s="125">
        <v>20040000</v>
      </c>
      <c r="N259" s="50">
        <v>37675000</v>
      </c>
      <c r="O259" s="50">
        <f t="shared" si="73"/>
        <v>97.594819611470868</v>
      </c>
      <c r="P259" s="50">
        <f t="shared" si="74"/>
        <v>59.129782445611397</v>
      </c>
      <c r="Q259" s="50">
        <f t="shared" si="75"/>
        <v>85.686024250159548</v>
      </c>
      <c r="R259" s="50">
        <f t="shared" si="68"/>
        <v>55.759599332220368</v>
      </c>
      <c r="S259" s="50">
        <f t="shared" si="76"/>
        <v>75.087194818136524</v>
      </c>
      <c r="T259" s="50">
        <f t="shared" si="66"/>
        <v>5787500</v>
      </c>
      <c r="U259" s="50">
        <f t="shared" si="67"/>
        <v>2825000</v>
      </c>
    </row>
    <row r="260" spans="1:21" x14ac:dyDescent="0.25">
      <c r="B260" s="55">
        <v>20</v>
      </c>
      <c r="C260" s="52" t="s">
        <v>121</v>
      </c>
      <c r="D260" s="63" t="s">
        <v>230</v>
      </c>
      <c r="E260" s="60">
        <v>41045000</v>
      </c>
      <c r="F260" s="71">
        <v>41645000</v>
      </c>
      <c r="G260" s="71">
        <v>41895000</v>
      </c>
      <c r="H260" s="127">
        <v>41140000</v>
      </c>
      <c r="I260" s="50">
        <v>31280000</v>
      </c>
      <c r="J260" s="54">
        <v>41045000</v>
      </c>
      <c r="K260" s="50">
        <v>22145000</v>
      </c>
      <c r="L260" s="50">
        <v>11670000</v>
      </c>
      <c r="M260" s="125">
        <v>28100000</v>
      </c>
      <c r="N260" s="50">
        <v>25270000</v>
      </c>
      <c r="O260" s="50">
        <f t="shared" si="73"/>
        <v>100</v>
      </c>
      <c r="P260" s="50">
        <f t="shared" si="74"/>
        <v>53.17565133869612</v>
      </c>
      <c r="Q260" s="50">
        <f t="shared" si="75"/>
        <v>27.855352667382743</v>
      </c>
      <c r="R260" s="50">
        <f t="shared" si="68"/>
        <v>68.303354399611081</v>
      </c>
      <c r="S260" s="50">
        <f t="shared" si="76"/>
        <v>80.786445012787723</v>
      </c>
      <c r="T260" s="50">
        <f t="shared" si="66"/>
        <v>-2441250</v>
      </c>
      <c r="U260" s="50">
        <f t="shared" si="67"/>
        <v>-3943750</v>
      </c>
    </row>
    <row r="261" spans="1:21" ht="15" customHeight="1" x14ac:dyDescent="0.25">
      <c r="B261" s="55">
        <v>20</v>
      </c>
      <c r="C261" s="52" t="s">
        <v>77</v>
      </c>
      <c r="D261" s="63" t="s">
        <v>231</v>
      </c>
      <c r="E261" s="60">
        <v>20165000</v>
      </c>
      <c r="F261" s="71">
        <v>26345000</v>
      </c>
      <c r="G261" s="71">
        <v>43045000</v>
      </c>
      <c r="H261" s="138">
        <v>596771000</v>
      </c>
      <c r="I261" s="50">
        <v>407861500</v>
      </c>
      <c r="J261" s="54">
        <v>19355000</v>
      </c>
      <c r="K261" s="50">
        <v>18770000</v>
      </c>
      <c r="L261" s="50">
        <v>37707500</v>
      </c>
      <c r="M261" s="125">
        <v>198439000</v>
      </c>
      <c r="N261" s="50">
        <v>106709000</v>
      </c>
      <c r="O261" s="50">
        <f t="shared" si="73"/>
        <v>95.983139102405161</v>
      </c>
      <c r="P261" s="50">
        <f t="shared" si="74"/>
        <v>71.246915923325105</v>
      </c>
      <c r="Q261" s="50">
        <f t="shared" si="75"/>
        <v>87.600185852015329</v>
      </c>
      <c r="R261" s="50">
        <f t="shared" si="68"/>
        <v>33.252118484309726</v>
      </c>
      <c r="S261" s="50">
        <f t="shared" si="76"/>
        <v>26.163047995459245</v>
      </c>
      <c r="T261" s="50">
        <f t="shared" si="66"/>
        <v>96924125</v>
      </c>
      <c r="U261" s="50">
        <f t="shared" si="67"/>
        <v>21838500</v>
      </c>
    </row>
    <row r="262" spans="1:21" ht="15" customHeight="1" x14ac:dyDescent="0.25">
      <c r="B262" s="55">
        <v>20</v>
      </c>
      <c r="C262" s="52" t="s">
        <v>80</v>
      </c>
      <c r="D262" s="63" t="s">
        <v>232</v>
      </c>
      <c r="E262" s="60">
        <v>133325000</v>
      </c>
      <c r="F262" s="71">
        <v>35305000</v>
      </c>
      <c r="G262" s="71">
        <v>0</v>
      </c>
      <c r="H262" s="50"/>
      <c r="I262" s="50"/>
      <c r="J262" s="54">
        <v>0</v>
      </c>
      <c r="K262" s="50">
        <v>28425000</v>
      </c>
      <c r="L262" s="50">
        <v>0</v>
      </c>
      <c r="M262" s="50"/>
      <c r="N262" s="50"/>
      <c r="O262" s="50">
        <f t="shared" si="73"/>
        <v>0</v>
      </c>
      <c r="P262" s="50">
        <f t="shared" si="74"/>
        <v>80.512675258461968</v>
      </c>
      <c r="Q262" s="50"/>
      <c r="R262" s="50"/>
      <c r="S262" s="50"/>
      <c r="T262" s="50">
        <f>((F262-E262)+(G262-F262)+(H262-G262)+(I262-H262))/4</f>
        <v>-33331250</v>
      </c>
      <c r="U262" s="50">
        <f t="shared" si="67"/>
        <v>0</v>
      </c>
    </row>
    <row r="263" spans="1:21" x14ac:dyDescent="0.25">
      <c r="B263" s="55">
        <v>20</v>
      </c>
      <c r="C263" s="55">
        <v>10</v>
      </c>
      <c r="D263" s="63" t="s">
        <v>233</v>
      </c>
      <c r="E263" s="60">
        <v>19120000</v>
      </c>
      <c r="F263" s="71">
        <v>32210000</v>
      </c>
      <c r="G263" s="71">
        <v>49120000</v>
      </c>
      <c r="H263" s="127">
        <v>66855000</v>
      </c>
      <c r="I263" s="50">
        <v>53710000</v>
      </c>
      <c r="J263" s="54">
        <v>16570000</v>
      </c>
      <c r="K263" s="50">
        <v>28243000</v>
      </c>
      <c r="L263" s="50">
        <v>44260000</v>
      </c>
      <c r="M263" s="129">
        <v>61930000</v>
      </c>
      <c r="N263" s="50">
        <v>52890000</v>
      </c>
      <c r="O263" s="50">
        <f t="shared" si="73"/>
        <v>86.663179916317986</v>
      </c>
      <c r="P263" s="50">
        <f t="shared" si="74"/>
        <v>87.683949084135364</v>
      </c>
      <c r="Q263" s="50">
        <f>L263/G263*100</f>
        <v>90.105863192182412</v>
      </c>
      <c r="R263" s="50">
        <f t="shared" si="68"/>
        <v>92.633310896716779</v>
      </c>
      <c r="S263" s="50">
        <f t="shared" si="76"/>
        <v>98.473282442748086</v>
      </c>
      <c r="T263" s="50">
        <f>((F263-E263)+(G263-F263)+(H263-G263)+(I263-H263))/4</f>
        <v>8647500</v>
      </c>
      <c r="U263" s="50">
        <f t="shared" si="67"/>
        <v>9080000</v>
      </c>
    </row>
    <row r="264" spans="1:21" x14ac:dyDescent="0.25">
      <c r="B264" s="61"/>
      <c r="C264" s="55"/>
      <c r="D264" s="63" t="s">
        <v>234</v>
      </c>
      <c r="E264" s="54"/>
      <c r="F264" s="71"/>
      <c r="G264" s="71"/>
      <c r="H264" s="50"/>
      <c r="I264" s="50"/>
      <c r="J264" s="54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</row>
    <row r="265" spans="1:21" x14ac:dyDescent="0.25">
      <c r="B265" s="22"/>
      <c r="C265" s="22"/>
      <c r="D265" s="49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</row>
    <row r="266" spans="1:21" x14ac:dyDescent="0.25">
      <c r="B266" s="61">
        <v>21</v>
      </c>
      <c r="C266" s="22"/>
      <c r="D266" s="59" t="s">
        <v>235</v>
      </c>
      <c r="E266" s="50">
        <f>SUM(E268:E269)</f>
        <v>590000</v>
      </c>
      <c r="F266" s="50">
        <f t="shared" ref="F266:N266" si="81">SUM(F268:F269)</f>
        <v>0</v>
      </c>
      <c r="G266" s="50">
        <f t="shared" si="81"/>
        <v>2335000</v>
      </c>
      <c r="H266" s="50">
        <f t="shared" si="81"/>
        <v>6900000</v>
      </c>
      <c r="I266" s="50">
        <f t="shared" si="81"/>
        <v>1000000</v>
      </c>
      <c r="J266" s="50">
        <f t="shared" si="81"/>
        <v>590000</v>
      </c>
      <c r="K266" s="50">
        <f t="shared" si="81"/>
        <v>0</v>
      </c>
      <c r="L266" s="50">
        <f t="shared" si="81"/>
        <v>1944100</v>
      </c>
      <c r="M266" s="50">
        <f t="shared" si="81"/>
        <v>6878400</v>
      </c>
      <c r="N266" s="50">
        <f t="shared" si="81"/>
        <v>0</v>
      </c>
      <c r="O266" s="50">
        <f>SUM(O268:O269)/2</f>
        <v>50</v>
      </c>
      <c r="P266" s="50">
        <f t="shared" ref="P266:S266" si="82">SUM(P268:P269)/2</f>
        <v>0</v>
      </c>
      <c r="Q266" s="50">
        <f t="shared" si="82"/>
        <v>41.62955032119914</v>
      </c>
      <c r="R266" s="50">
        <f t="shared" si="68"/>
        <v>99.686956521739134</v>
      </c>
      <c r="S266" s="50">
        <f t="shared" si="82"/>
        <v>0</v>
      </c>
      <c r="T266" s="81">
        <f t="shared" ref="T266" si="83">((F266-E266)+(G266-F266)+(H266-G266)+(I266-H266))/4</f>
        <v>102500</v>
      </c>
      <c r="U266" s="81">
        <f t="shared" ref="U266" si="84">((K266-J266)+(L266-K266)+(M266-L266)+(N266-M266))/4</f>
        <v>-147500</v>
      </c>
    </row>
    <row r="267" spans="1:21" x14ac:dyDescent="0.25">
      <c r="B267" s="61"/>
      <c r="C267" s="22"/>
      <c r="D267" s="59" t="s">
        <v>236</v>
      </c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</row>
    <row r="268" spans="1:21" s="82" customFormat="1" x14ac:dyDescent="0.2">
      <c r="A268" s="75"/>
      <c r="B268" s="76">
        <v>21</v>
      </c>
      <c r="C268" s="77" t="s">
        <v>66</v>
      </c>
      <c r="D268" s="78" t="s">
        <v>299</v>
      </c>
      <c r="E268" s="79"/>
      <c r="F268" s="80"/>
      <c r="G268" s="80">
        <v>2335000</v>
      </c>
      <c r="H268" s="128">
        <v>6900000</v>
      </c>
      <c r="I268" s="81">
        <v>1000000</v>
      </c>
      <c r="J268" s="79"/>
      <c r="K268" s="81"/>
      <c r="L268" s="81">
        <v>1944100</v>
      </c>
      <c r="M268" s="125">
        <v>6878400</v>
      </c>
      <c r="N268" s="81">
        <v>0</v>
      </c>
      <c r="O268" s="81"/>
      <c r="P268" s="81"/>
      <c r="Q268" s="81">
        <f t="shared" si="75"/>
        <v>83.25910064239828</v>
      </c>
      <c r="R268" s="50">
        <f t="shared" si="68"/>
        <v>99.686956521739134</v>
      </c>
      <c r="S268" s="81">
        <f t="shared" si="76"/>
        <v>0</v>
      </c>
      <c r="T268" s="81">
        <f t="shared" si="66"/>
        <v>250000</v>
      </c>
      <c r="U268" s="81">
        <f t="shared" si="67"/>
        <v>0</v>
      </c>
    </row>
    <row r="269" spans="1:21" ht="25.5" x14ac:dyDescent="0.25">
      <c r="B269" s="76">
        <v>21</v>
      </c>
      <c r="C269" s="77" t="s">
        <v>74</v>
      </c>
      <c r="D269" s="78" t="s">
        <v>237</v>
      </c>
      <c r="E269" s="79">
        <v>590000</v>
      </c>
      <c r="F269" s="71"/>
      <c r="G269" s="71"/>
      <c r="H269" s="50"/>
      <c r="I269" s="50"/>
      <c r="J269" s="79">
        <v>590000</v>
      </c>
      <c r="K269" s="50"/>
      <c r="L269" s="50"/>
      <c r="M269" s="50"/>
      <c r="N269" s="50"/>
      <c r="O269" s="50">
        <f t="shared" si="73"/>
        <v>100</v>
      </c>
      <c r="P269" s="50"/>
      <c r="Q269" s="50"/>
      <c r="R269" s="50"/>
      <c r="S269" s="50"/>
      <c r="T269" s="50">
        <f t="shared" si="66"/>
        <v>-147500</v>
      </c>
      <c r="U269" s="50">
        <f t="shared" si="67"/>
        <v>-147500</v>
      </c>
    </row>
    <row r="270" spans="1:21" ht="26.25" x14ac:dyDescent="0.25">
      <c r="B270" s="61">
        <v>22</v>
      </c>
      <c r="C270" s="61"/>
      <c r="D270" s="92" t="s">
        <v>238</v>
      </c>
      <c r="E270" s="71">
        <f t="shared" ref="E270:N270" si="85">SUM(E272:E280)</f>
        <v>3079498000</v>
      </c>
      <c r="F270" s="71">
        <f t="shared" si="85"/>
        <v>3052571500</v>
      </c>
      <c r="G270" s="71">
        <f t="shared" si="85"/>
        <v>3474606100</v>
      </c>
      <c r="H270" s="71">
        <f t="shared" si="85"/>
        <v>5509021200</v>
      </c>
      <c r="I270" s="71">
        <f t="shared" si="85"/>
        <v>5175754350</v>
      </c>
      <c r="J270" s="71">
        <f t="shared" si="85"/>
        <v>2731671731</v>
      </c>
      <c r="K270" s="71">
        <f t="shared" si="85"/>
        <v>2401409187</v>
      </c>
      <c r="L270" s="71">
        <f t="shared" si="85"/>
        <v>2684722787</v>
      </c>
      <c r="M270" s="71">
        <f t="shared" si="85"/>
        <v>4127911136</v>
      </c>
      <c r="N270" s="71">
        <f t="shared" si="85"/>
        <v>4236784253</v>
      </c>
      <c r="O270" s="71">
        <f>SUM(O272:O280)/6</f>
        <v>79.634022438236386</v>
      </c>
      <c r="P270" s="71">
        <f t="shared" ref="P270:S270" si="86">SUM(P272:P280)/6</f>
        <v>78.012433466699875</v>
      </c>
      <c r="Q270" s="71">
        <f t="shared" si="86"/>
        <v>70.174758396259506</v>
      </c>
      <c r="R270" s="50">
        <f t="shared" si="68"/>
        <v>74.930028150917266</v>
      </c>
      <c r="S270" s="71">
        <f t="shared" si="86"/>
        <v>62.791817611274134</v>
      </c>
      <c r="T270" s="50">
        <f t="shared" ref="T270" si="87">((F270-E270)+(G270-F270)+(H270-G270)+(I270-H270))/4</f>
        <v>524064087.5</v>
      </c>
      <c r="U270" s="50">
        <f t="shared" ref="U270" si="88">((K270-J270)+(L270-K270)+(M270-L270)+(N270-M270))/4</f>
        <v>376278130.5</v>
      </c>
    </row>
    <row r="271" spans="1:21" x14ac:dyDescent="0.25">
      <c r="B271" s="22"/>
      <c r="C271" s="22"/>
      <c r="D271" s="63"/>
      <c r="E271" s="71"/>
      <c r="F271" s="71"/>
      <c r="G271" s="71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</row>
    <row r="272" spans="1:21" x14ac:dyDescent="0.25">
      <c r="B272" s="55">
        <v>22</v>
      </c>
      <c r="C272" s="52" t="s">
        <v>63</v>
      </c>
      <c r="D272" s="63" t="s">
        <v>239</v>
      </c>
      <c r="E272" s="60">
        <v>2758851500</v>
      </c>
      <c r="F272" s="71">
        <v>2721612000</v>
      </c>
      <c r="G272" s="71">
        <v>2973590600</v>
      </c>
      <c r="H272" s="128">
        <v>4654879200</v>
      </c>
      <c r="I272" s="50">
        <v>4521156850</v>
      </c>
      <c r="J272" s="54">
        <v>2506640331</v>
      </c>
      <c r="K272" s="50">
        <v>2168283987</v>
      </c>
      <c r="L272" s="50">
        <v>2240991787</v>
      </c>
      <c r="M272" s="139">
        <v>3503583886</v>
      </c>
      <c r="N272" s="50">
        <v>3766198753</v>
      </c>
      <c r="O272" s="50">
        <f t="shared" si="73"/>
        <v>90.858110014257747</v>
      </c>
      <c r="P272" s="50">
        <f t="shared" si="74"/>
        <v>79.669107389297224</v>
      </c>
      <c r="Q272" s="50">
        <f t="shared" si="75"/>
        <v>75.363158163063872</v>
      </c>
      <c r="R272" s="50">
        <f t="shared" si="68"/>
        <v>75.266913177897294</v>
      </c>
      <c r="S272" s="50">
        <f t="shared" si="76"/>
        <v>83.301661011827093</v>
      </c>
      <c r="T272" s="50">
        <f t="shared" si="66"/>
        <v>440576337.5</v>
      </c>
      <c r="U272" s="50">
        <f t="shared" si="67"/>
        <v>314889605.5</v>
      </c>
    </row>
    <row r="273" spans="2:21" x14ac:dyDescent="0.25">
      <c r="B273" s="55"/>
      <c r="C273" s="55"/>
      <c r="D273" s="63" t="s">
        <v>240</v>
      </c>
      <c r="E273" s="54"/>
      <c r="F273" s="71"/>
      <c r="G273" s="71"/>
      <c r="H273" s="50"/>
      <c r="I273" s="50"/>
      <c r="J273" s="54">
        <v>0</v>
      </c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</row>
    <row r="274" spans="2:21" x14ac:dyDescent="0.25">
      <c r="B274" s="55">
        <v>22</v>
      </c>
      <c r="C274" s="52" t="s">
        <v>66</v>
      </c>
      <c r="D274" s="63" t="s">
        <v>241</v>
      </c>
      <c r="E274" s="60">
        <v>106985000</v>
      </c>
      <c r="F274" s="71">
        <v>126650000</v>
      </c>
      <c r="G274" s="71">
        <v>136250000</v>
      </c>
      <c r="H274" s="127">
        <v>131000000</v>
      </c>
      <c r="I274" s="50">
        <v>129262500</v>
      </c>
      <c r="J274" s="54">
        <v>100000000</v>
      </c>
      <c r="K274" s="50">
        <v>103912000</v>
      </c>
      <c r="L274" s="50">
        <v>129363000</v>
      </c>
      <c r="M274" s="131">
        <v>122027000</v>
      </c>
      <c r="N274" s="50">
        <v>124920500</v>
      </c>
      <c r="O274" s="50">
        <f t="shared" si="73"/>
        <v>93.471047343085473</v>
      </c>
      <c r="P274" s="50">
        <f t="shared" si="74"/>
        <v>82.046585076983817</v>
      </c>
      <c r="Q274" s="50">
        <f t="shared" si="75"/>
        <v>94.94532110091744</v>
      </c>
      <c r="R274" s="50">
        <f t="shared" si="68"/>
        <v>93.150381679389312</v>
      </c>
      <c r="S274" s="50">
        <f t="shared" si="76"/>
        <v>96.640943815878543</v>
      </c>
      <c r="T274" s="50">
        <f t="shared" si="66"/>
        <v>5569375</v>
      </c>
      <c r="U274" s="50">
        <f t="shared" si="67"/>
        <v>6230125</v>
      </c>
    </row>
    <row r="275" spans="2:21" x14ac:dyDescent="0.25">
      <c r="B275" s="55"/>
      <c r="C275" s="55"/>
      <c r="D275" s="63" t="s">
        <v>242</v>
      </c>
      <c r="E275" s="54"/>
      <c r="F275" s="71"/>
      <c r="G275" s="71"/>
      <c r="H275" s="50"/>
      <c r="I275" s="50"/>
      <c r="J275" s="54">
        <v>0</v>
      </c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</row>
    <row r="276" spans="2:21" ht="15" customHeight="1" x14ac:dyDescent="0.25">
      <c r="B276" s="55">
        <v>22</v>
      </c>
      <c r="C276" s="52" t="s">
        <v>69</v>
      </c>
      <c r="D276" s="63" t="s">
        <v>243</v>
      </c>
      <c r="E276" s="60">
        <v>41570000</v>
      </c>
      <c r="F276" s="71">
        <v>41245000</v>
      </c>
      <c r="G276" s="71">
        <v>52125000</v>
      </c>
      <c r="H276" s="127">
        <v>124825000</v>
      </c>
      <c r="I276" s="50">
        <v>104440000</v>
      </c>
      <c r="J276" s="54">
        <v>16830000</v>
      </c>
      <c r="K276" s="50">
        <v>21945000</v>
      </c>
      <c r="L276" s="50">
        <v>39250000</v>
      </c>
      <c r="M276" s="139">
        <v>75915000</v>
      </c>
      <c r="N276" s="50">
        <v>53540000</v>
      </c>
      <c r="O276" s="50">
        <f t="shared" si="73"/>
        <v>40.485927351455373</v>
      </c>
      <c r="P276" s="50">
        <f t="shared" si="74"/>
        <v>53.206449266577771</v>
      </c>
      <c r="Q276" s="50">
        <f t="shared" si="75"/>
        <v>75.299760191846516</v>
      </c>
      <c r="R276" s="50">
        <f t="shared" si="68"/>
        <v>60.817144001602244</v>
      </c>
      <c r="S276" s="50">
        <f t="shared" si="76"/>
        <v>51.263883569513588</v>
      </c>
      <c r="T276" s="50">
        <f t="shared" si="66"/>
        <v>15717500</v>
      </c>
      <c r="U276" s="50">
        <f t="shared" si="67"/>
        <v>9177500</v>
      </c>
    </row>
    <row r="277" spans="2:21" ht="15" customHeight="1" x14ac:dyDescent="0.25">
      <c r="B277" s="55">
        <v>22</v>
      </c>
      <c r="C277" s="52" t="s">
        <v>121</v>
      </c>
      <c r="D277" s="63" t="s">
        <v>244</v>
      </c>
      <c r="E277" s="60">
        <v>23600000</v>
      </c>
      <c r="F277" s="71">
        <v>23485000</v>
      </c>
      <c r="G277" s="71"/>
      <c r="H277" s="50"/>
      <c r="I277" s="50"/>
      <c r="J277" s="54">
        <v>22829600</v>
      </c>
      <c r="K277" s="50">
        <v>22210000</v>
      </c>
      <c r="L277" s="50"/>
      <c r="M277" s="139"/>
      <c r="N277" s="50"/>
      <c r="O277" s="50">
        <f t="shared" si="73"/>
        <v>96.735593220338984</v>
      </c>
      <c r="P277" s="50">
        <f t="shared" si="74"/>
        <v>94.571002767724082</v>
      </c>
      <c r="Q277" s="50"/>
      <c r="R277" s="50"/>
      <c r="S277" s="50"/>
      <c r="T277" s="50">
        <f t="shared" si="66"/>
        <v>-5900000</v>
      </c>
      <c r="U277" s="50">
        <f t="shared" si="67"/>
        <v>-5707400</v>
      </c>
    </row>
    <row r="278" spans="2:21" x14ac:dyDescent="0.25">
      <c r="B278" s="55">
        <v>22</v>
      </c>
      <c r="C278" s="52" t="s">
        <v>74</v>
      </c>
      <c r="D278" s="63" t="s">
        <v>245</v>
      </c>
      <c r="E278" s="60">
        <v>144285000</v>
      </c>
      <c r="F278" s="71">
        <v>131635000</v>
      </c>
      <c r="G278" s="71">
        <v>105265000</v>
      </c>
      <c r="H278" s="127">
        <v>108665000</v>
      </c>
      <c r="I278" s="50">
        <v>110185000</v>
      </c>
      <c r="J278" s="54">
        <v>81165300</v>
      </c>
      <c r="K278" s="50">
        <v>77113700</v>
      </c>
      <c r="L278" s="50">
        <v>91442500</v>
      </c>
      <c r="M278" s="140">
        <v>94315000</v>
      </c>
      <c r="N278" s="50">
        <v>87970000</v>
      </c>
      <c r="O278" s="50">
        <f t="shared" si="73"/>
        <v>56.253456700280694</v>
      </c>
      <c r="P278" s="50">
        <f t="shared" si="74"/>
        <v>58.581456299616363</v>
      </c>
      <c r="Q278" s="50">
        <f t="shared" si="75"/>
        <v>86.868854795041088</v>
      </c>
      <c r="R278" s="50">
        <f t="shared" si="68"/>
        <v>86.794275985828008</v>
      </c>
      <c r="S278" s="50">
        <f t="shared" si="76"/>
        <v>79.838453510005905</v>
      </c>
      <c r="T278" s="50">
        <f t="shared" ref="T278:T315" si="89">((F278-E278)+(G278-F278)+(H278-G278)+(I278-H278))/4</f>
        <v>-8525000</v>
      </c>
      <c r="U278" s="50">
        <f t="shared" ref="U278:U315" si="90">((K278-J278)+(L278-K278)+(M278-L278)+(N278-M278))/4</f>
        <v>1701175</v>
      </c>
    </row>
    <row r="279" spans="2:21" x14ac:dyDescent="0.25">
      <c r="B279" s="55"/>
      <c r="C279" s="55"/>
      <c r="D279" s="63" t="s">
        <v>246</v>
      </c>
      <c r="E279" s="54"/>
      <c r="F279" s="71"/>
      <c r="G279" s="71"/>
      <c r="H279" s="50"/>
      <c r="I279" s="50"/>
      <c r="J279" s="54">
        <v>0</v>
      </c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</row>
    <row r="280" spans="2:21" ht="15" customHeight="1" x14ac:dyDescent="0.25">
      <c r="B280" s="55">
        <v>22</v>
      </c>
      <c r="C280" s="52" t="s">
        <v>77</v>
      </c>
      <c r="D280" s="63" t="s">
        <v>247</v>
      </c>
      <c r="E280" s="60">
        <v>4206500</v>
      </c>
      <c r="F280" s="71">
        <v>7944500</v>
      </c>
      <c r="G280" s="71">
        <v>207375500</v>
      </c>
      <c r="H280" s="127">
        <v>489652000</v>
      </c>
      <c r="I280" s="50">
        <v>310710000</v>
      </c>
      <c r="J280" s="54">
        <v>4206500</v>
      </c>
      <c r="K280" s="50">
        <v>7944500</v>
      </c>
      <c r="L280" s="50">
        <v>183675500</v>
      </c>
      <c r="M280" s="131">
        <v>332070250</v>
      </c>
      <c r="N280" s="50">
        <v>204155000</v>
      </c>
      <c r="O280" s="50">
        <f t="shared" si="73"/>
        <v>100</v>
      </c>
      <c r="P280" s="50">
        <f t="shared" si="74"/>
        <v>100</v>
      </c>
      <c r="Q280" s="50">
        <f t="shared" si="75"/>
        <v>88.571456126688062</v>
      </c>
      <c r="R280" s="50">
        <f t="shared" si="68"/>
        <v>67.817603114048339</v>
      </c>
      <c r="S280" s="50">
        <f t="shared" si="76"/>
        <v>65.705963760419678</v>
      </c>
      <c r="T280" s="50">
        <f t="shared" si="89"/>
        <v>76625875</v>
      </c>
      <c r="U280" s="50">
        <f t="shared" si="90"/>
        <v>49987125</v>
      </c>
    </row>
    <row r="281" spans="2:21" x14ac:dyDescent="0.25">
      <c r="B281" s="22"/>
      <c r="C281" s="22"/>
      <c r="D281" s="49"/>
      <c r="E281" s="60"/>
      <c r="F281" s="50"/>
      <c r="G281" s="50"/>
      <c r="H281" s="50"/>
      <c r="I281" s="50"/>
      <c r="J281" s="54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</row>
    <row r="282" spans="2:21" x14ac:dyDescent="0.25">
      <c r="B282" s="22"/>
      <c r="C282" s="22"/>
      <c r="D282" s="49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</row>
    <row r="283" spans="2:21" x14ac:dyDescent="0.25">
      <c r="B283" s="22">
        <v>18</v>
      </c>
      <c r="C283" s="22">
        <v>15</v>
      </c>
      <c r="D283" s="59" t="s">
        <v>248</v>
      </c>
      <c r="E283" s="50">
        <f>SUM(E286)</f>
        <v>83070000</v>
      </c>
      <c r="F283" s="50">
        <f t="shared" ref="F283:S283" si="91">SUM(F286)</f>
        <v>94375000</v>
      </c>
      <c r="G283" s="50">
        <f t="shared" si="91"/>
        <v>254380000</v>
      </c>
      <c r="H283" s="50">
        <f t="shared" si="91"/>
        <v>229490000</v>
      </c>
      <c r="I283" s="50">
        <f t="shared" si="91"/>
        <v>206280000</v>
      </c>
      <c r="J283" s="50">
        <f t="shared" si="91"/>
        <v>81445000</v>
      </c>
      <c r="K283" s="50">
        <f t="shared" si="91"/>
        <v>92675000</v>
      </c>
      <c r="L283" s="50">
        <f t="shared" si="91"/>
        <v>246355000</v>
      </c>
      <c r="M283" s="50">
        <f t="shared" si="91"/>
        <v>220310000</v>
      </c>
      <c r="N283" s="50">
        <f t="shared" si="91"/>
        <v>197338000</v>
      </c>
      <c r="O283" s="50">
        <f t="shared" si="91"/>
        <v>98.043818466353684</v>
      </c>
      <c r="P283" s="50">
        <f t="shared" si="91"/>
        <v>98.198675496688736</v>
      </c>
      <c r="Q283" s="50">
        <f t="shared" si="91"/>
        <v>96.845270854626946</v>
      </c>
      <c r="R283" s="50">
        <f t="shared" si="68"/>
        <v>95.999825700466246</v>
      </c>
      <c r="S283" s="50">
        <f t="shared" si="91"/>
        <v>95.665115377157264</v>
      </c>
      <c r="T283" s="50">
        <f t="shared" ref="T283" si="92">((F283-E283)+(G283-F283)+(H283-G283)+(I283-H283))/4</f>
        <v>30802500</v>
      </c>
      <c r="U283" s="50">
        <f t="shared" ref="U283" si="93">((K283-J283)+(L283-K283)+(M283-L283)+(N283-M283))/4</f>
        <v>28973250</v>
      </c>
    </row>
    <row r="284" spans="2:21" x14ac:dyDescent="0.25">
      <c r="B284" s="22"/>
      <c r="C284" s="22"/>
      <c r="D284" s="59" t="s">
        <v>249</v>
      </c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</row>
    <row r="285" spans="2:21" x14ac:dyDescent="0.25">
      <c r="B285" s="22"/>
      <c r="C285" s="22"/>
      <c r="D285" s="49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</row>
    <row r="286" spans="2:21" x14ac:dyDescent="0.25">
      <c r="B286" s="55">
        <v>15</v>
      </c>
      <c r="C286" s="52" t="s">
        <v>72</v>
      </c>
      <c r="D286" s="53" t="s">
        <v>250</v>
      </c>
      <c r="E286" s="60">
        <v>83070000</v>
      </c>
      <c r="F286" s="50">
        <v>94375000</v>
      </c>
      <c r="G286" s="50">
        <v>254380000</v>
      </c>
      <c r="H286" s="127">
        <v>229490000</v>
      </c>
      <c r="I286" s="50">
        <v>206280000</v>
      </c>
      <c r="J286" s="54">
        <v>81445000</v>
      </c>
      <c r="K286" s="50">
        <v>92675000</v>
      </c>
      <c r="L286" s="50">
        <v>246355000</v>
      </c>
      <c r="M286" s="141">
        <v>220310000</v>
      </c>
      <c r="N286" s="50">
        <v>197338000</v>
      </c>
      <c r="O286" s="50">
        <f t="shared" si="73"/>
        <v>98.043818466353684</v>
      </c>
      <c r="P286" s="50">
        <f t="shared" si="74"/>
        <v>98.198675496688736</v>
      </c>
      <c r="Q286" s="50">
        <f t="shared" si="75"/>
        <v>96.845270854626946</v>
      </c>
      <c r="R286" s="50">
        <f t="shared" si="68"/>
        <v>95.999825700466246</v>
      </c>
      <c r="S286" s="50">
        <f t="shared" si="76"/>
        <v>95.665115377157264</v>
      </c>
      <c r="T286" s="50">
        <f t="shared" si="89"/>
        <v>30802500</v>
      </c>
      <c r="U286" s="50">
        <f t="shared" si="90"/>
        <v>28973250</v>
      </c>
    </row>
    <row r="287" spans="2:21" x14ac:dyDescent="0.25">
      <c r="B287" s="61"/>
      <c r="C287" s="55"/>
      <c r="D287" s="53" t="s">
        <v>251</v>
      </c>
      <c r="E287" s="54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</row>
    <row r="288" spans="2:21" x14ac:dyDescent="0.25">
      <c r="B288" s="22"/>
      <c r="C288" s="22"/>
      <c r="D288" s="49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</row>
    <row r="289" spans="1:21" x14ac:dyDescent="0.25">
      <c r="B289" s="22">
        <v>18</v>
      </c>
      <c r="C289" s="22">
        <v>16</v>
      </c>
      <c r="D289" s="59" t="s">
        <v>252</v>
      </c>
      <c r="E289" s="60">
        <f>SUM(E291:E298)</f>
        <v>279965000</v>
      </c>
      <c r="F289" s="60">
        <f t="shared" ref="F289:N289" si="94">SUM(F291:F298)</f>
        <v>479495000</v>
      </c>
      <c r="G289" s="60">
        <f t="shared" si="94"/>
        <v>909685000</v>
      </c>
      <c r="H289" s="60">
        <f t="shared" si="94"/>
        <v>1402857500</v>
      </c>
      <c r="I289" s="60">
        <f t="shared" si="94"/>
        <v>1670677500</v>
      </c>
      <c r="J289" s="60">
        <f t="shared" si="94"/>
        <v>273776000</v>
      </c>
      <c r="K289" s="60">
        <f t="shared" si="94"/>
        <v>442125150</v>
      </c>
      <c r="L289" s="60">
        <f t="shared" si="94"/>
        <v>791277300</v>
      </c>
      <c r="M289" s="60">
        <f t="shared" si="94"/>
        <v>1263261500</v>
      </c>
      <c r="N289" s="60">
        <f t="shared" si="94"/>
        <v>1491891500</v>
      </c>
      <c r="O289" s="60">
        <f>SUM(O291:O298)/7</f>
        <v>69.266627787076288</v>
      </c>
      <c r="P289" s="60">
        <f t="shared" ref="P289:S289" si="95">SUM(P291:P298)/7</f>
        <v>75.103879518013329</v>
      </c>
      <c r="Q289" s="60">
        <f t="shared" si="95"/>
        <v>87.806702307963292</v>
      </c>
      <c r="R289" s="50">
        <f t="shared" ref="R288:R315" si="96">M289/H289*100</f>
        <v>90.049167502757768</v>
      </c>
      <c r="S289" s="60">
        <f t="shared" si="95"/>
        <v>80.182760850710068</v>
      </c>
      <c r="T289" s="50">
        <f t="shared" ref="T289" si="97">((F289-E289)+(G289-F289)+(H289-G289)+(I289-H289))/4</f>
        <v>347678125</v>
      </c>
      <c r="U289" s="50">
        <f t="shared" ref="U289" si="98">((K289-J289)+(L289-K289)+(M289-L289)+(N289-M289))/4</f>
        <v>304528875</v>
      </c>
    </row>
    <row r="290" spans="1:21" x14ac:dyDescent="0.25">
      <c r="B290" s="22"/>
      <c r="C290" s="22"/>
      <c r="D290" s="59" t="s">
        <v>253</v>
      </c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</row>
    <row r="291" spans="1:21" x14ac:dyDescent="0.25">
      <c r="B291" s="83">
        <v>16</v>
      </c>
      <c r="C291" s="84" t="s">
        <v>63</v>
      </c>
      <c r="D291" s="108" t="s">
        <v>300</v>
      </c>
      <c r="E291" s="50"/>
      <c r="F291" s="50"/>
      <c r="G291" s="50">
        <v>9850000</v>
      </c>
      <c r="H291" s="128">
        <v>9850000</v>
      </c>
      <c r="I291" s="50">
        <v>10850000</v>
      </c>
      <c r="J291" s="50"/>
      <c r="K291" s="50"/>
      <c r="L291" s="50">
        <v>9850000</v>
      </c>
      <c r="M291" s="125">
        <v>9850000</v>
      </c>
      <c r="N291" s="50">
        <v>10850000</v>
      </c>
      <c r="O291" s="50"/>
      <c r="P291" s="50"/>
      <c r="Q291" s="50">
        <f t="shared" si="75"/>
        <v>100</v>
      </c>
      <c r="R291" s="50">
        <f t="shared" si="96"/>
        <v>100</v>
      </c>
      <c r="S291" s="50">
        <f t="shared" si="76"/>
        <v>100</v>
      </c>
      <c r="T291" s="50">
        <f t="shared" si="89"/>
        <v>2712500</v>
      </c>
      <c r="U291" s="50">
        <f t="shared" si="90"/>
        <v>2712500</v>
      </c>
    </row>
    <row r="292" spans="1:21" ht="26.25" x14ac:dyDescent="0.25">
      <c r="B292" s="61">
        <v>16</v>
      </c>
      <c r="C292" s="52" t="s">
        <v>66</v>
      </c>
      <c r="D292" s="57" t="s">
        <v>254</v>
      </c>
      <c r="E292" s="60">
        <v>21175000</v>
      </c>
      <c r="F292" s="50">
        <v>31625000</v>
      </c>
      <c r="G292" s="50">
        <v>41290000</v>
      </c>
      <c r="H292" s="127">
        <v>66827500</v>
      </c>
      <c r="I292" s="50">
        <v>55577500</v>
      </c>
      <c r="J292" s="54">
        <v>21175000</v>
      </c>
      <c r="K292" s="50">
        <v>19325000</v>
      </c>
      <c r="L292" s="50">
        <v>41090000</v>
      </c>
      <c r="M292" s="125">
        <v>66127500</v>
      </c>
      <c r="N292" s="50">
        <v>54197500</v>
      </c>
      <c r="O292" s="50">
        <f t="shared" si="73"/>
        <v>100</v>
      </c>
      <c r="P292" s="50">
        <f t="shared" si="74"/>
        <v>61.106719367588937</v>
      </c>
      <c r="Q292" s="50">
        <f t="shared" si="75"/>
        <v>99.515621215790745</v>
      </c>
      <c r="R292" s="50">
        <f t="shared" si="96"/>
        <v>98.952527028543642</v>
      </c>
      <c r="S292" s="50">
        <f t="shared" si="76"/>
        <v>97.516980792586921</v>
      </c>
      <c r="T292" s="50">
        <f t="shared" si="89"/>
        <v>8600625</v>
      </c>
      <c r="U292" s="50">
        <f t="shared" si="90"/>
        <v>8255625</v>
      </c>
    </row>
    <row r="293" spans="1:21" ht="25.5" x14ac:dyDescent="0.25">
      <c r="B293" s="85">
        <v>16</v>
      </c>
      <c r="C293" s="74" t="s">
        <v>121</v>
      </c>
      <c r="D293" s="67" t="s">
        <v>255</v>
      </c>
      <c r="E293" s="79">
        <v>37465000</v>
      </c>
      <c r="F293" s="50">
        <v>48290000</v>
      </c>
      <c r="G293" s="50">
        <v>48260000</v>
      </c>
      <c r="H293" s="142">
        <v>55760000</v>
      </c>
      <c r="I293" s="50">
        <v>49450000</v>
      </c>
      <c r="J293" s="79">
        <v>37301000</v>
      </c>
      <c r="K293" s="50">
        <v>47140000</v>
      </c>
      <c r="L293" s="50">
        <v>38060000</v>
      </c>
      <c r="M293" s="125">
        <v>38710000</v>
      </c>
      <c r="N293" s="50">
        <v>49300000</v>
      </c>
      <c r="O293" s="50">
        <f t="shared" si="73"/>
        <v>99.562258107567061</v>
      </c>
      <c r="P293" s="50">
        <f t="shared" si="74"/>
        <v>97.618554566162757</v>
      </c>
      <c r="Q293" s="50">
        <f t="shared" si="75"/>
        <v>78.86448404475756</v>
      </c>
      <c r="R293" s="50">
        <f t="shared" si="96"/>
        <v>69.422525107604017</v>
      </c>
      <c r="S293" s="50">
        <f t="shared" si="76"/>
        <v>99.696663296258848</v>
      </c>
      <c r="T293" s="50">
        <f t="shared" si="89"/>
        <v>2996250</v>
      </c>
      <c r="U293" s="50">
        <f t="shared" si="90"/>
        <v>2999750</v>
      </c>
    </row>
    <row r="294" spans="1:21" ht="26.25" x14ac:dyDescent="0.25">
      <c r="B294" s="61">
        <v>16</v>
      </c>
      <c r="C294" s="52" t="s">
        <v>72</v>
      </c>
      <c r="D294" s="57" t="s">
        <v>286</v>
      </c>
      <c r="E294" s="60">
        <v>42260000</v>
      </c>
      <c r="F294" s="50">
        <v>71900000</v>
      </c>
      <c r="G294" s="50">
        <v>161265000</v>
      </c>
      <c r="H294" s="50"/>
      <c r="I294" s="50"/>
      <c r="J294" s="54">
        <v>42260000</v>
      </c>
      <c r="K294" s="50">
        <v>68900000</v>
      </c>
      <c r="L294" s="50">
        <v>136440000</v>
      </c>
      <c r="M294" s="50"/>
      <c r="N294" s="50"/>
      <c r="O294" s="50">
        <f t="shared" si="73"/>
        <v>100</v>
      </c>
      <c r="P294" s="50">
        <f t="shared" si="74"/>
        <v>95.827538247566068</v>
      </c>
      <c r="Q294" s="50">
        <f t="shared" si="75"/>
        <v>84.606083155055344</v>
      </c>
      <c r="R294" s="50"/>
      <c r="S294" s="50"/>
      <c r="T294" s="50">
        <f t="shared" si="89"/>
        <v>-10565000</v>
      </c>
      <c r="U294" s="50">
        <f t="shared" si="90"/>
        <v>-10565000</v>
      </c>
    </row>
    <row r="295" spans="1:21" ht="26.25" x14ac:dyDescent="0.25">
      <c r="B295" s="59">
        <v>16</v>
      </c>
      <c r="C295" s="52" t="s">
        <v>116</v>
      </c>
      <c r="D295" s="57" t="s">
        <v>287</v>
      </c>
      <c r="E295" s="54"/>
      <c r="F295" s="54">
        <v>17975000</v>
      </c>
      <c r="G295" s="50">
        <v>200450000</v>
      </c>
      <c r="H295" s="127">
        <v>698290000</v>
      </c>
      <c r="I295" s="50">
        <v>802720000</v>
      </c>
      <c r="J295" s="54">
        <v>0</v>
      </c>
      <c r="K295" s="50">
        <v>16675000</v>
      </c>
      <c r="L295" s="50">
        <v>144512500</v>
      </c>
      <c r="M295" s="125">
        <v>599204000</v>
      </c>
      <c r="N295" s="50">
        <v>670625000</v>
      </c>
      <c r="O295" s="50"/>
      <c r="P295" s="50">
        <f t="shared" si="74"/>
        <v>92.767732962447852</v>
      </c>
      <c r="Q295" s="50">
        <f t="shared" si="75"/>
        <v>72.094038413569479</v>
      </c>
      <c r="R295" s="50">
        <f t="shared" si="96"/>
        <v>85.810193472625983</v>
      </c>
      <c r="S295" s="50">
        <f t="shared" si="76"/>
        <v>83.544075144508668</v>
      </c>
      <c r="T295" s="50">
        <f t="shared" si="89"/>
        <v>200680000</v>
      </c>
      <c r="U295" s="50">
        <f t="shared" si="90"/>
        <v>167656250</v>
      </c>
    </row>
    <row r="296" spans="1:21" x14ac:dyDescent="0.25">
      <c r="B296" s="61">
        <v>16</v>
      </c>
      <c r="C296" s="52" t="s">
        <v>74</v>
      </c>
      <c r="D296" s="53" t="s">
        <v>256</v>
      </c>
      <c r="E296" s="60">
        <v>25540000</v>
      </c>
      <c r="F296" s="50">
        <v>68990000</v>
      </c>
      <c r="G296" s="50">
        <v>108530000</v>
      </c>
      <c r="H296" s="127">
        <v>108130000</v>
      </c>
      <c r="I296" s="50">
        <v>109305000</v>
      </c>
      <c r="J296" s="54">
        <v>22240000</v>
      </c>
      <c r="K296" s="50">
        <v>55990000</v>
      </c>
      <c r="L296" s="50">
        <v>88730000</v>
      </c>
      <c r="M296" s="129">
        <v>90730000</v>
      </c>
      <c r="N296" s="50">
        <v>92905000</v>
      </c>
      <c r="O296" s="50">
        <f t="shared" si="73"/>
        <v>87.079091620986688</v>
      </c>
      <c r="P296" s="50">
        <f t="shared" si="74"/>
        <v>81.156689375271768</v>
      </c>
      <c r="Q296" s="50">
        <f t="shared" si="75"/>
        <v>81.756196443379707</v>
      </c>
      <c r="R296" s="50">
        <f t="shared" si="96"/>
        <v>83.908258577638023</v>
      </c>
      <c r="S296" s="50">
        <f t="shared" si="76"/>
        <v>84.996111797264547</v>
      </c>
      <c r="T296" s="50">
        <f t="shared" si="89"/>
        <v>20941250</v>
      </c>
      <c r="U296" s="50">
        <f t="shared" si="90"/>
        <v>17666250</v>
      </c>
    </row>
    <row r="297" spans="1:21" x14ac:dyDescent="0.25">
      <c r="B297" s="61"/>
      <c r="C297" s="55"/>
      <c r="D297" s="53" t="s">
        <v>257</v>
      </c>
      <c r="E297" s="54"/>
      <c r="F297" s="50"/>
      <c r="G297" s="50"/>
      <c r="H297" s="50"/>
      <c r="I297" s="50"/>
      <c r="J297" s="54">
        <v>0</v>
      </c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</row>
    <row r="298" spans="1:21" x14ac:dyDescent="0.25">
      <c r="B298" s="61">
        <v>16</v>
      </c>
      <c r="C298" s="52">
        <v>10</v>
      </c>
      <c r="D298" s="53" t="s">
        <v>258</v>
      </c>
      <c r="E298" s="60">
        <v>153525000</v>
      </c>
      <c r="F298" s="50">
        <v>240715000</v>
      </c>
      <c r="G298" s="50">
        <v>340040000</v>
      </c>
      <c r="H298" s="127">
        <v>464000000</v>
      </c>
      <c r="I298" s="50">
        <v>642775000</v>
      </c>
      <c r="J298" s="54">
        <v>150800000</v>
      </c>
      <c r="K298" s="50">
        <v>234095150</v>
      </c>
      <c r="L298" s="50">
        <v>332594800</v>
      </c>
      <c r="M298" s="129">
        <v>458640000</v>
      </c>
      <c r="N298" s="50">
        <v>614014000</v>
      </c>
      <c r="O298" s="50">
        <f t="shared" si="73"/>
        <v>98.225044780980298</v>
      </c>
      <c r="P298" s="50">
        <f t="shared" si="74"/>
        <v>97.249922107056065</v>
      </c>
      <c r="Q298" s="50">
        <f t="shared" si="75"/>
        <v>97.810492883190221</v>
      </c>
      <c r="R298" s="50">
        <f t="shared" si="96"/>
        <v>98.84482758620689</v>
      </c>
      <c r="S298" s="50">
        <f t="shared" si="76"/>
        <v>95.525494924351435</v>
      </c>
      <c r="T298" s="50">
        <f t="shared" si="89"/>
        <v>122312500</v>
      </c>
      <c r="U298" s="50">
        <f t="shared" si="90"/>
        <v>115803500</v>
      </c>
    </row>
    <row r="299" spans="1:21" x14ac:dyDescent="0.25">
      <c r="B299" s="22"/>
      <c r="C299" s="22"/>
      <c r="D299" s="49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</row>
    <row r="300" spans="1:21" x14ac:dyDescent="0.25">
      <c r="B300" s="22">
        <v>18</v>
      </c>
      <c r="C300" s="22">
        <v>20</v>
      </c>
      <c r="D300" s="59" t="s">
        <v>259</v>
      </c>
      <c r="E300" s="50">
        <f>SUM(E303:E310)</f>
        <v>440445000</v>
      </c>
      <c r="F300" s="50">
        <f t="shared" ref="F300:N300" si="99">SUM(F303:F310)</f>
        <v>639076000</v>
      </c>
      <c r="G300" s="50">
        <f t="shared" si="99"/>
        <v>2558106000</v>
      </c>
      <c r="H300" s="50">
        <f t="shared" si="99"/>
        <v>3002364500</v>
      </c>
      <c r="I300" s="50">
        <f t="shared" si="99"/>
        <v>3177530000</v>
      </c>
      <c r="J300" s="50">
        <f t="shared" si="99"/>
        <v>415475000</v>
      </c>
      <c r="K300" s="50">
        <f t="shared" si="99"/>
        <v>625597400</v>
      </c>
      <c r="L300" s="50">
        <f t="shared" si="99"/>
        <v>2300786600</v>
      </c>
      <c r="M300" s="50">
        <f t="shared" si="99"/>
        <v>2564806800</v>
      </c>
      <c r="N300" s="50">
        <f t="shared" si="99"/>
        <v>2983631450</v>
      </c>
      <c r="O300" s="50">
        <f>SUM(O303:O310)/6</f>
        <v>78.408189776437723</v>
      </c>
      <c r="P300" s="50">
        <f t="shared" ref="P300:S300" si="100">SUM(P303:P310)/6</f>
        <v>81.407648506676182</v>
      </c>
      <c r="Q300" s="50">
        <f t="shared" si="100"/>
        <v>74.927080613771054</v>
      </c>
      <c r="R300" s="50">
        <f t="shared" si="96"/>
        <v>85.426229893139222</v>
      </c>
      <c r="S300" s="50">
        <f t="shared" si="100"/>
        <v>63.41299522073831</v>
      </c>
      <c r="T300" s="50">
        <f t="shared" ref="T300" si="101">((F300-E300)+(G300-F300)+(H300-G300)+(I300-H300))/4</f>
        <v>684271250</v>
      </c>
      <c r="U300" s="50">
        <f t="shared" ref="U300" si="102">((K300-J300)+(L300-K300)+(M300-L300)+(N300-M300))/4</f>
        <v>642039112.5</v>
      </c>
    </row>
    <row r="301" spans="1:21" x14ac:dyDescent="0.25">
      <c r="B301" s="22"/>
      <c r="C301" s="22"/>
      <c r="D301" s="59" t="s">
        <v>260</v>
      </c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</row>
    <row r="302" spans="1:21" x14ac:dyDescent="0.25">
      <c r="B302" s="22"/>
      <c r="C302" s="22"/>
      <c r="D302" s="49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</row>
    <row r="303" spans="1:21" s="101" customFormat="1" ht="27" customHeight="1" x14ac:dyDescent="0.2">
      <c r="A303" s="93"/>
      <c r="B303" s="94">
        <v>20</v>
      </c>
      <c r="C303" s="95" t="s">
        <v>69</v>
      </c>
      <c r="D303" s="96" t="s">
        <v>261</v>
      </c>
      <c r="E303" s="97">
        <v>67920000</v>
      </c>
      <c r="F303" s="98">
        <v>182020000</v>
      </c>
      <c r="G303" s="98">
        <v>422911000</v>
      </c>
      <c r="H303" s="127">
        <v>848064500</v>
      </c>
      <c r="I303" s="99">
        <v>1078667500</v>
      </c>
      <c r="J303" s="100">
        <v>67700000</v>
      </c>
      <c r="K303" s="99">
        <v>178118000</v>
      </c>
      <c r="L303" s="99">
        <v>399220000</v>
      </c>
      <c r="M303" s="125">
        <v>524638300</v>
      </c>
      <c r="N303" s="99">
        <v>1056365800</v>
      </c>
      <c r="O303" s="99">
        <f t="shared" si="73"/>
        <v>99.676089517078907</v>
      </c>
      <c r="P303" s="99">
        <f t="shared" si="74"/>
        <v>97.856279529722016</v>
      </c>
      <c r="Q303" s="99">
        <f t="shared" si="75"/>
        <v>94.398112132339904</v>
      </c>
      <c r="R303" s="50">
        <f t="shared" si="96"/>
        <v>61.863018673697582</v>
      </c>
      <c r="S303" s="99">
        <f t="shared" si="76"/>
        <v>97.932476875404134</v>
      </c>
      <c r="T303" s="99">
        <f t="shared" si="89"/>
        <v>252686875</v>
      </c>
      <c r="U303" s="99">
        <f t="shared" si="90"/>
        <v>247166450</v>
      </c>
    </row>
    <row r="304" spans="1:21" x14ac:dyDescent="0.25">
      <c r="B304" s="61">
        <v>20</v>
      </c>
      <c r="C304" s="52" t="s">
        <v>121</v>
      </c>
      <c r="D304" s="63" t="s">
        <v>262</v>
      </c>
      <c r="E304" s="60">
        <v>69310000</v>
      </c>
      <c r="F304" s="71">
        <v>97355000</v>
      </c>
      <c r="G304" s="71">
        <v>723585000</v>
      </c>
      <c r="H304" s="127">
        <v>556520000</v>
      </c>
      <c r="I304" s="50">
        <v>427280000</v>
      </c>
      <c r="J304" s="54">
        <v>66825000</v>
      </c>
      <c r="K304" s="50">
        <v>96188000</v>
      </c>
      <c r="L304" s="50">
        <v>706067000</v>
      </c>
      <c r="M304" s="129">
        <v>538996500</v>
      </c>
      <c r="N304" s="50">
        <v>410041000</v>
      </c>
      <c r="O304" s="50">
        <f t="shared" si="73"/>
        <v>96.414658779396916</v>
      </c>
      <c r="P304" s="50">
        <f t="shared" si="74"/>
        <v>98.801294232448257</v>
      </c>
      <c r="Q304" s="50">
        <f t="shared" si="75"/>
        <v>97.578999011864525</v>
      </c>
      <c r="R304" s="50">
        <f t="shared" si="96"/>
        <v>96.851236253863291</v>
      </c>
      <c r="S304" s="50">
        <f t="shared" si="76"/>
        <v>95.965409099419588</v>
      </c>
      <c r="T304" s="50">
        <f t="shared" si="89"/>
        <v>89492500</v>
      </c>
      <c r="U304" s="50">
        <f t="shared" si="90"/>
        <v>85804000</v>
      </c>
    </row>
    <row r="305" spans="1:21" x14ac:dyDescent="0.25">
      <c r="B305" s="61"/>
      <c r="C305" s="55"/>
      <c r="D305" s="63" t="s">
        <v>263</v>
      </c>
      <c r="E305" s="54"/>
      <c r="F305" s="71"/>
      <c r="G305" s="71"/>
      <c r="H305" s="50"/>
      <c r="I305" s="50"/>
      <c r="J305" s="54">
        <v>0</v>
      </c>
      <c r="K305" s="50">
        <v>0</v>
      </c>
      <c r="L305" s="50"/>
      <c r="M305" s="50"/>
      <c r="N305" s="50"/>
      <c r="O305" s="50"/>
      <c r="P305" s="50"/>
      <c r="Q305" s="50"/>
      <c r="R305" s="50"/>
      <c r="S305" s="50"/>
      <c r="T305" s="50"/>
      <c r="U305" s="50"/>
    </row>
    <row r="306" spans="1:21" x14ac:dyDescent="0.25">
      <c r="B306" s="61">
        <v>20</v>
      </c>
      <c r="C306" s="55" t="s">
        <v>72</v>
      </c>
      <c r="D306" s="63" t="s">
        <v>301</v>
      </c>
      <c r="E306" s="54"/>
      <c r="F306" s="71"/>
      <c r="G306" s="71">
        <v>46860000</v>
      </c>
      <c r="H306" s="123">
        <v>110005000</v>
      </c>
      <c r="I306" s="50">
        <v>133100000</v>
      </c>
      <c r="J306" s="54"/>
      <c r="K306" s="50"/>
      <c r="L306" s="50">
        <v>44706000</v>
      </c>
      <c r="M306" s="125">
        <v>109405000</v>
      </c>
      <c r="N306" s="50">
        <v>132612150</v>
      </c>
      <c r="O306" s="50"/>
      <c r="P306" s="50"/>
      <c r="Q306" s="50"/>
      <c r="R306" s="50">
        <f t="shared" si="96"/>
        <v>99.454570246806966</v>
      </c>
      <c r="S306" s="50"/>
      <c r="T306" s="50"/>
      <c r="U306" s="50"/>
    </row>
    <row r="307" spans="1:21" x14ac:dyDescent="0.25">
      <c r="B307" s="61">
        <v>20</v>
      </c>
      <c r="C307" s="52" t="s">
        <v>116</v>
      </c>
      <c r="D307" s="63" t="s">
        <v>264</v>
      </c>
      <c r="E307" s="60">
        <v>254790000</v>
      </c>
      <c r="F307" s="71">
        <v>271776000</v>
      </c>
      <c r="G307" s="71">
        <v>926455000</v>
      </c>
      <c r="H307" s="127">
        <v>1023115000</v>
      </c>
      <c r="I307" s="50">
        <v>1295132500</v>
      </c>
      <c r="J307" s="54">
        <v>235680000</v>
      </c>
      <c r="K307" s="50">
        <v>265141400</v>
      </c>
      <c r="L307" s="50">
        <v>754540600</v>
      </c>
      <c r="M307" s="129">
        <v>946257000</v>
      </c>
      <c r="N307" s="50">
        <v>1145875000</v>
      </c>
      <c r="O307" s="50">
        <f t="shared" si="73"/>
        <v>92.499705639938782</v>
      </c>
      <c r="P307" s="50">
        <f t="shared" si="74"/>
        <v>97.558798422230069</v>
      </c>
      <c r="Q307" s="50">
        <f t="shared" si="75"/>
        <v>81.443847785375439</v>
      </c>
      <c r="R307" s="50">
        <f t="shared" si="96"/>
        <v>92.487843497554039</v>
      </c>
      <c r="S307" s="50">
        <f t="shared" si="76"/>
        <v>88.475503471652516</v>
      </c>
      <c r="T307" s="50">
        <f t="shared" si="89"/>
        <v>260085625</v>
      </c>
      <c r="U307" s="50">
        <f t="shared" si="90"/>
        <v>227548750</v>
      </c>
    </row>
    <row r="308" spans="1:21" x14ac:dyDescent="0.25">
      <c r="B308" s="61"/>
      <c r="C308" s="55"/>
      <c r="D308" s="63" t="s">
        <v>265</v>
      </c>
      <c r="E308" s="54"/>
      <c r="F308" s="71"/>
      <c r="G308" s="71"/>
      <c r="H308" s="50"/>
      <c r="I308" s="50"/>
      <c r="J308" s="54">
        <v>0</v>
      </c>
      <c r="K308" s="50">
        <v>0</v>
      </c>
      <c r="L308" s="50"/>
      <c r="M308" s="50"/>
      <c r="N308" s="50"/>
      <c r="O308" s="50"/>
      <c r="P308" s="50"/>
      <c r="Q308" s="50"/>
      <c r="R308" s="50"/>
      <c r="S308" s="50"/>
      <c r="T308" s="50"/>
      <c r="U308" s="50"/>
    </row>
    <row r="309" spans="1:21" x14ac:dyDescent="0.25">
      <c r="B309" s="61">
        <v>20</v>
      </c>
      <c r="C309" s="55">
        <v>11</v>
      </c>
      <c r="D309" s="63" t="s">
        <v>266</v>
      </c>
      <c r="E309" s="60">
        <v>34165000</v>
      </c>
      <c r="F309" s="71">
        <v>57165000</v>
      </c>
      <c r="G309" s="71">
        <v>405510000</v>
      </c>
      <c r="H309" s="127">
        <v>423010000</v>
      </c>
      <c r="I309" s="50">
        <v>243350000</v>
      </c>
      <c r="J309" s="54">
        <v>33190000</v>
      </c>
      <c r="K309" s="50">
        <v>57165000</v>
      </c>
      <c r="L309" s="50">
        <v>368280000</v>
      </c>
      <c r="M309" s="129">
        <v>404112000</v>
      </c>
      <c r="N309" s="50">
        <v>238737500</v>
      </c>
      <c r="O309" s="50">
        <f t="shared" si="73"/>
        <v>97.146202253768479</v>
      </c>
      <c r="P309" s="50">
        <f t="shared" si="74"/>
        <v>100</v>
      </c>
      <c r="Q309" s="50">
        <f t="shared" si="75"/>
        <v>90.818968706073832</v>
      </c>
      <c r="R309" s="50">
        <f t="shared" si="96"/>
        <v>95.532493321670884</v>
      </c>
      <c r="S309" s="50">
        <f t="shared" si="76"/>
        <v>98.104581877953564</v>
      </c>
      <c r="T309" s="50">
        <f t="shared" si="89"/>
        <v>52296250</v>
      </c>
      <c r="U309" s="50">
        <f t="shared" si="90"/>
        <v>51386875</v>
      </c>
    </row>
    <row r="310" spans="1:21" ht="15" customHeight="1" x14ac:dyDescent="0.25">
      <c r="B310" s="61">
        <v>20</v>
      </c>
      <c r="C310" s="55">
        <v>13</v>
      </c>
      <c r="D310" s="63" t="s">
        <v>267</v>
      </c>
      <c r="E310" s="60">
        <v>14260000</v>
      </c>
      <c r="F310" s="71">
        <v>30760000</v>
      </c>
      <c r="G310" s="71">
        <v>32785000</v>
      </c>
      <c r="H310" s="127">
        <v>41650000</v>
      </c>
      <c r="I310" s="50"/>
      <c r="J310" s="54">
        <v>12080000</v>
      </c>
      <c r="K310" s="50">
        <v>28985000</v>
      </c>
      <c r="L310" s="50">
        <v>27973000</v>
      </c>
      <c r="M310" s="125">
        <v>41398000</v>
      </c>
      <c r="N310" s="50"/>
      <c r="O310" s="50">
        <f t="shared" si="73"/>
        <v>84.712482468443199</v>
      </c>
      <c r="P310" s="50">
        <f t="shared" si="74"/>
        <v>94.229518855656707</v>
      </c>
      <c r="Q310" s="50">
        <f t="shared" si="75"/>
        <v>85.322556046972693</v>
      </c>
      <c r="R310" s="50">
        <f t="shared" si="96"/>
        <v>99.394957983193279</v>
      </c>
      <c r="S310" s="50"/>
      <c r="T310" s="50">
        <f t="shared" si="89"/>
        <v>-3565000</v>
      </c>
      <c r="U310" s="50">
        <f t="shared" si="90"/>
        <v>-3020000</v>
      </c>
    </row>
    <row r="311" spans="1:21" x14ac:dyDescent="0.25">
      <c r="B311" s="22"/>
      <c r="C311" s="22"/>
      <c r="D311" s="63"/>
      <c r="E311" s="71"/>
      <c r="F311" s="71"/>
      <c r="G311" s="71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</row>
    <row r="312" spans="1:21" x14ac:dyDescent="0.25">
      <c r="B312" s="22"/>
      <c r="C312" s="22"/>
      <c r="D312" s="49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</row>
    <row r="313" spans="1:21" x14ac:dyDescent="0.25">
      <c r="B313" s="22">
        <v>18</v>
      </c>
      <c r="C313" s="22">
        <v>21</v>
      </c>
      <c r="D313" s="59" t="s">
        <v>268</v>
      </c>
      <c r="E313" s="50">
        <f>SUM(E315)</f>
        <v>126400000</v>
      </c>
      <c r="F313" s="50">
        <f t="shared" ref="F313:S313" si="103">SUM(F315)</f>
        <v>806100000</v>
      </c>
      <c r="G313" s="50">
        <f t="shared" si="103"/>
        <v>1922800000</v>
      </c>
      <c r="H313" s="50">
        <f t="shared" si="103"/>
        <v>419275000</v>
      </c>
      <c r="I313" s="50">
        <f t="shared" si="103"/>
        <v>71600000</v>
      </c>
      <c r="J313" s="50">
        <f t="shared" si="103"/>
        <v>111773000</v>
      </c>
      <c r="K313" s="50">
        <f t="shared" si="103"/>
        <v>34495000</v>
      </c>
      <c r="L313" s="50">
        <f t="shared" si="103"/>
        <v>1852360000</v>
      </c>
      <c r="M313" s="50">
        <f t="shared" si="103"/>
        <v>407941000</v>
      </c>
      <c r="N313" s="50">
        <f t="shared" si="103"/>
        <v>69000000</v>
      </c>
      <c r="O313" s="50">
        <f t="shared" si="103"/>
        <v>88.428006329113927</v>
      </c>
      <c r="P313" s="50">
        <f t="shared" si="103"/>
        <v>4.2792457511475002</v>
      </c>
      <c r="Q313" s="50">
        <f t="shared" si="103"/>
        <v>96.33659246931559</v>
      </c>
      <c r="R313" s="50">
        <f t="shared" si="96"/>
        <v>97.296762268201064</v>
      </c>
      <c r="S313" s="50">
        <f t="shared" si="103"/>
        <v>96.36871508379889</v>
      </c>
      <c r="T313" s="50">
        <f t="shared" ref="T313" si="104">((F313-E313)+(G313-F313)+(H313-G313)+(I313-H313))/4</f>
        <v>-13700000</v>
      </c>
      <c r="U313" s="50">
        <f t="shared" ref="U313" si="105">((K313-J313)+(L313-K313)+(M313-L313)+(N313-M313))/4</f>
        <v>-10693250</v>
      </c>
    </row>
    <row r="314" spans="1:21" x14ac:dyDescent="0.25">
      <c r="B314" s="22"/>
      <c r="C314" s="22"/>
      <c r="D314" s="59" t="s">
        <v>269</v>
      </c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</row>
    <row r="315" spans="1:21" ht="25.5" x14ac:dyDescent="0.25">
      <c r="B315" s="85">
        <v>21</v>
      </c>
      <c r="C315" s="74" t="s">
        <v>116</v>
      </c>
      <c r="D315" s="86" t="s">
        <v>270</v>
      </c>
      <c r="E315" s="60">
        <v>126400000</v>
      </c>
      <c r="F315" s="60">
        <v>806100000</v>
      </c>
      <c r="G315" s="87">
        <v>1922800000</v>
      </c>
      <c r="H315" s="127">
        <v>419275000</v>
      </c>
      <c r="I315" s="50">
        <v>71600000</v>
      </c>
      <c r="J315" s="54">
        <v>111773000</v>
      </c>
      <c r="K315" s="50">
        <v>34495000</v>
      </c>
      <c r="L315" s="50">
        <v>1852360000</v>
      </c>
      <c r="M315" s="125">
        <v>407941000</v>
      </c>
      <c r="N315" s="50">
        <v>69000000</v>
      </c>
      <c r="O315" s="50">
        <f t="shared" ref="O315" si="106">J315/E315*100</f>
        <v>88.428006329113927</v>
      </c>
      <c r="P315" s="50">
        <f t="shared" ref="P315" si="107">K315/F315*100</f>
        <v>4.2792457511475002</v>
      </c>
      <c r="Q315" s="50">
        <f t="shared" ref="Q315" si="108">L315/G315*100</f>
        <v>96.33659246931559</v>
      </c>
      <c r="R315" s="50">
        <f t="shared" si="96"/>
        <v>97.296762268201064</v>
      </c>
      <c r="S315" s="50">
        <f t="shared" ref="S315" si="109">N315/I315*100</f>
        <v>96.36871508379889</v>
      </c>
      <c r="T315" s="50">
        <f t="shared" si="89"/>
        <v>-13700000</v>
      </c>
      <c r="U315" s="50">
        <f t="shared" si="90"/>
        <v>-10693250</v>
      </c>
    </row>
    <row r="316" spans="1:21" x14ac:dyDescent="0.25">
      <c r="B316" s="85"/>
      <c r="C316" s="73"/>
      <c r="D316" s="88"/>
      <c r="E316" s="87"/>
      <c r="F316" s="87"/>
      <c r="G316" s="87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</row>
    <row r="317" spans="1:21" s="90" customFormat="1" ht="12.75" x14ac:dyDescent="0.2">
      <c r="A317" s="89"/>
      <c r="B317" s="22"/>
      <c r="C317" s="22"/>
      <c r="D317" s="49" t="s">
        <v>271</v>
      </c>
      <c r="E317" s="50">
        <f>SUM(E10:E315)</f>
        <v>307440550580</v>
      </c>
      <c r="F317" s="50">
        <f t="shared" ref="F317:M317" si="110">SUM(F10:F315)</f>
        <v>246653074999.39999</v>
      </c>
      <c r="G317" s="50">
        <f t="shared" si="110"/>
        <v>232050404700</v>
      </c>
      <c r="H317" s="50">
        <f t="shared" si="110"/>
        <v>214643545800</v>
      </c>
      <c r="I317" s="50">
        <f t="shared" si="110"/>
        <v>236476684208</v>
      </c>
      <c r="J317" s="50">
        <f>SUM(J9:J316)</f>
        <v>183947702954.74002</v>
      </c>
      <c r="K317" s="50">
        <f t="shared" si="110"/>
        <v>167034076778</v>
      </c>
      <c r="L317" s="50">
        <f t="shared" si="110"/>
        <v>146849291698</v>
      </c>
      <c r="M317" s="50">
        <f t="shared" si="110"/>
        <v>105033264714</v>
      </c>
      <c r="N317" s="50">
        <f>SUM(N10:N315)</f>
        <v>171654833697</v>
      </c>
      <c r="O317" s="50"/>
      <c r="P317" s="50"/>
      <c r="Q317" s="50"/>
      <c r="R317" s="50"/>
      <c r="S317" s="50"/>
      <c r="T317" s="50"/>
      <c r="U317" s="50"/>
    </row>
    <row r="320" spans="1:21" x14ac:dyDescent="0.25">
      <c r="I320" s="144"/>
    </row>
  </sheetData>
  <mergeCells count="11">
    <mergeCell ref="B6:C7"/>
    <mergeCell ref="B8:C8"/>
    <mergeCell ref="C1:U1"/>
    <mergeCell ref="C2:U2"/>
    <mergeCell ref="C3:U3"/>
    <mergeCell ref="C4:U4"/>
    <mergeCell ref="E6:I6"/>
    <mergeCell ref="J6:N6"/>
    <mergeCell ref="O6:S6"/>
    <mergeCell ref="T6:U6"/>
    <mergeCell ref="D6:D7"/>
  </mergeCells>
  <printOptions horizontalCentered="1"/>
  <pageMargins left="0.5" right="0" top="0.74803149606299202" bottom="0.74803149606299202" header="0.31496062992126" footer="0.31496062992126"/>
  <pageSetup paperSize="9" scale="50" orientation="landscape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2.1</vt:lpstr>
      <vt:lpstr>2.2</vt:lpstr>
      <vt:lpstr>Sheet3</vt:lpstr>
      <vt:lpstr>'2.1'!Print_Area</vt:lpstr>
      <vt:lpstr>'2.2'!Print_Area</vt:lpstr>
      <vt:lpstr>'2.1'!Print_Titles</vt:lpstr>
      <vt:lpstr>'2.2'!Print_Titles</vt:lpstr>
    </vt:vector>
  </TitlesOfParts>
  <Company>dikpora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idah</dc:creator>
  <cp:lastModifiedBy>REN-02</cp:lastModifiedBy>
  <cp:lastPrinted>2017-03-14T03:59:36Z</cp:lastPrinted>
  <dcterms:created xsi:type="dcterms:W3CDTF">2016-09-17T05:46:22Z</dcterms:created>
  <dcterms:modified xsi:type="dcterms:W3CDTF">2017-05-29T06:51:53Z</dcterms:modified>
</cp:coreProperties>
</file>